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drawings/drawing3.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xml"/>
  <Override PartName="/xl/charts/chart5.xml" ContentType="application/vnd.openxmlformats-officedocument.drawingml.chart+xml"/>
  <Override PartName="/xl/drawings/drawing6.xml" ContentType="application/vnd.openxmlformats-officedocument.drawing+xml"/>
  <Override PartName="/xl/charts/chart6.xml" ContentType="application/vnd.openxmlformats-officedocument.drawingml.chart+xml"/>
  <Override PartName="/xl/drawings/drawing7.xml" ContentType="application/vnd.openxmlformats-officedocument.drawing+xml"/>
  <Override PartName="/xl/charts/chart7.xml" ContentType="application/vnd.openxmlformats-officedocument.drawingml.chart+xml"/>
  <Override PartName="/xl/charts/chart8.xml" ContentType="application/vnd.openxmlformats-officedocument.drawingml.chart+xml"/>
  <Override PartName="/xl/drawings/drawing8.xml" ContentType="application/vnd.openxmlformats-officedocument.drawing+xml"/>
  <Override PartName="/xl/charts/chart9.xml" ContentType="application/vnd.openxmlformats-officedocument.drawingml.chart+xml"/>
  <Override PartName="/xl/drawings/drawing9.xml" ContentType="application/vnd.openxmlformats-officedocument.drawingml.chartshapes+xml"/>
  <Override PartName="/xl/drawings/drawing10.xml" ContentType="application/vnd.openxmlformats-officedocument.drawing+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drawings/drawing12.xml" ContentType="application/vnd.openxmlformats-officedocument.drawing+xml"/>
  <Override PartName="/xl/charts/chart12.xml" ContentType="application/vnd.openxmlformats-officedocument.drawingml.chart+xml"/>
  <Override PartName="/xl/drawings/drawing13.xml" ContentType="application/vnd.openxmlformats-officedocument.drawing+xml"/>
  <Override PartName="/xl/charts/chart13.xml" ContentType="application/vnd.openxmlformats-officedocument.drawingml.chart+xml"/>
  <Override PartName="/xl/drawings/drawing14.xml" ContentType="application/vnd.openxmlformats-officedocument.drawing+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329"/>
  <workbookPr defaultThemeVersion="124226"/>
  <mc:AlternateContent xmlns:mc="http://schemas.openxmlformats.org/markup-compatibility/2006">
    <mc:Choice Requires="x15">
      <x15ac:absPath xmlns:x15ac="http://schemas.microsoft.com/office/spreadsheetml/2010/11/ac" url="C:\Users\Ann Moore\Documents\Ann New Folder\Practice Management\Clinical Data Dashboard\"/>
    </mc:Choice>
  </mc:AlternateContent>
  <bookViews>
    <workbookView xWindow="12" yWindow="4428" windowWidth="23064" windowHeight="4836" activeTab="20"/>
  </bookViews>
  <sheets>
    <sheet name="Instructions" sheetId="2" r:id="rId1"/>
    <sheet name="Staffing Questionnaire" sheetId="1" r:id="rId2"/>
    <sheet name="Visits Questionnaire" sheetId="4" r:id="rId3"/>
    <sheet name="Additional Data Questionnaire" sheetId="23" r:id="rId4"/>
    <sheet name="Provider Comp" sheetId="5" r:id="rId5"/>
    <sheet name="ERN Comp" sheetId="25" r:id="rId6"/>
    <sheet name="Staff Capacity" sheetId="3" r:id="rId7"/>
    <sheet name="Staff Reassignment" sheetId="27" r:id="rId8"/>
    <sheet name="Revenues" sheetId="11" r:id="rId9"/>
    <sheet name="Actual Revenes" sheetId="26" r:id="rId10"/>
    <sheet name="Visit Cap vs Actual" sheetId="8" r:id="rId11"/>
    <sheet name="Cost per Serv" sheetId="6" r:id="rId12"/>
    <sheet name="Visits by Prg" sheetId="7" r:id="rId13"/>
    <sheet name="Total Visits by Qtr" sheetId="15" r:id="rId14"/>
    <sheet name="Payer Mix" sheetId="22" r:id="rId15"/>
    <sheet name="Admin Time" sheetId="9" r:id="rId16"/>
    <sheet name="Appt Outcomes" sheetId="16" r:id="rId17"/>
    <sheet name="No Show" sheetId="24" r:id="rId18"/>
    <sheet name="Next Appt" sheetId="17" r:id="rId19"/>
    <sheet name="Bell Curve" sheetId="13" r:id="rId20"/>
    <sheet name="Visit Mix" sheetId="19" r:id="rId21"/>
  </sheets>
  <calcPr calcId="171027"/>
</workbook>
</file>

<file path=xl/calcChain.xml><?xml version="1.0" encoding="utf-8"?>
<calcChain xmlns="http://schemas.openxmlformats.org/spreadsheetml/2006/main">
  <c r="I10" i="25" l="1"/>
  <c r="A3" i="27" l="1"/>
  <c r="D10" i="3" l="1"/>
  <c r="AJ86" i="1"/>
  <c r="AJ59" i="1"/>
  <c r="AJ49" i="1"/>
  <c r="AI49" i="1"/>
  <c r="C10" i="27" s="1"/>
  <c r="D10" i="27" s="1"/>
  <c r="AJ40" i="1"/>
  <c r="AJ21" i="1"/>
  <c r="S7" i="8" l="1"/>
  <c r="A58" i="26"/>
  <c r="B58" i="26"/>
  <c r="D58" i="26"/>
  <c r="A59" i="26"/>
  <c r="B59" i="26"/>
  <c r="D59" i="26"/>
  <c r="A60" i="26"/>
  <c r="B60" i="26"/>
  <c r="D60" i="26"/>
  <c r="A61" i="26"/>
  <c r="B61" i="26"/>
  <c r="D61" i="26"/>
  <c r="A62" i="26"/>
  <c r="B62" i="26"/>
  <c r="D62" i="26"/>
  <c r="A63" i="26"/>
  <c r="B63" i="26"/>
  <c r="D63" i="26"/>
  <c r="A64" i="26"/>
  <c r="B64" i="26"/>
  <c r="D64" i="26"/>
  <c r="A65" i="26"/>
  <c r="B65" i="26"/>
  <c r="D65" i="26"/>
  <c r="A66" i="26"/>
  <c r="B66" i="26"/>
  <c r="D66" i="26"/>
  <c r="A67" i="26"/>
  <c r="B67" i="26"/>
  <c r="D67" i="26"/>
  <c r="A68" i="26"/>
  <c r="B68" i="26"/>
  <c r="D68" i="26"/>
  <c r="A69" i="26"/>
  <c r="B69" i="26"/>
  <c r="D69" i="26"/>
  <c r="A70" i="26"/>
  <c r="B70" i="26"/>
  <c r="D70" i="26"/>
  <c r="A71" i="26"/>
  <c r="B71" i="26"/>
  <c r="D71" i="26"/>
  <c r="A72" i="26"/>
  <c r="B72" i="26"/>
  <c r="D72" i="26"/>
  <c r="A50" i="26"/>
  <c r="B50" i="26"/>
  <c r="D50" i="26"/>
  <c r="A51" i="26"/>
  <c r="B51" i="26"/>
  <c r="D51" i="26"/>
  <c r="A52" i="26"/>
  <c r="B52" i="26"/>
  <c r="D52" i="26"/>
  <c r="A53" i="26"/>
  <c r="B53" i="26"/>
  <c r="D53" i="26"/>
  <c r="A54" i="26"/>
  <c r="B54" i="26"/>
  <c r="D54" i="26"/>
  <c r="A55" i="26"/>
  <c r="B55" i="26"/>
  <c r="D55" i="26"/>
  <c r="A56" i="26"/>
  <c r="B56" i="26"/>
  <c r="D56" i="26"/>
  <c r="A57" i="26"/>
  <c r="B57" i="26"/>
  <c r="D57" i="26"/>
  <c r="D49" i="26"/>
  <c r="B49" i="26"/>
  <c r="A49" i="26"/>
  <c r="A43" i="26"/>
  <c r="B43" i="26"/>
  <c r="D43" i="26"/>
  <c r="A44" i="26"/>
  <c r="B44" i="26"/>
  <c r="D44" i="26"/>
  <c r="A45" i="26"/>
  <c r="B45" i="26"/>
  <c r="D45" i="26"/>
  <c r="A46" i="26"/>
  <c r="B46" i="26"/>
  <c r="D46" i="26"/>
  <c r="A47" i="26"/>
  <c r="B47" i="26"/>
  <c r="D47" i="26"/>
  <c r="A48" i="26"/>
  <c r="B48" i="26"/>
  <c r="D48" i="26"/>
  <c r="D42" i="26"/>
  <c r="B42" i="26"/>
  <c r="A42" i="26"/>
  <c r="A41" i="26"/>
  <c r="B41" i="26"/>
  <c r="D41" i="26"/>
  <c r="A40" i="26"/>
  <c r="B40" i="26"/>
  <c r="D40" i="26"/>
  <c r="A37" i="26"/>
  <c r="B37" i="26"/>
  <c r="D37" i="26"/>
  <c r="A38" i="26"/>
  <c r="B38" i="26"/>
  <c r="D38" i="26"/>
  <c r="A39" i="26"/>
  <c r="B39" i="26"/>
  <c r="D39" i="26"/>
  <c r="D36" i="26"/>
  <c r="B36" i="26"/>
  <c r="A36" i="26"/>
  <c r="A21" i="26"/>
  <c r="B21" i="26"/>
  <c r="D21" i="26"/>
  <c r="A22" i="26"/>
  <c r="B22" i="26"/>
  <c r="D22" i="26"/>
  <c r="A23" i="26"/>
  <c r="B23" i="26"/>
  <c r="D23" i="26"/>
  <c r="A24" i="26"/>
  <c r="B24" i="26"/>
  <c r="D24" i="26"/>
  <c r="A25" i="26"/>
  <c r="B25" i="26"/>
  <c r="D25" i="26"/>
  <c r="A26" i="26"/>
  <c r="B26" i="26"/>
  <c r="D26" i="26"/>
  <c r="A27" i="26"/>
  <c r="B27" i="26"/>
  <c r="D27" i="26"/>
  <c r="A28" i="26"/>
  <c r="B28" i="26"/>
  <c r="D28" i="26"/>
  <c r="A29" i="26"/>
  <c r="B29" i="26"/>
  <c r="D29" i="26"/>
  <c r="A30" i="26"/>
  <c r="B30" i="26"/>
  <c r="D30" i="26"/>
  <c r="A31" i="26"/>
  <c r="B31" i="26"/>
  <c r="D31" i="26"/>
  <c r="A32" i="26"/>
  <c r="B32" i="26"/>
  <c r="D32" i="26"/>
  <c r="A33" i="26"/>
  <c r="B33" i="26"/>
  <c r="D33" i="26"/>
  <c r="A34" i="26"/>
  <c r="B34" i="26"/>
  <c r="D34" i="26"/>
  <c r="A35" i="26"/>
  <c r="B35" i="26"/>
  <c r="D35" i="26"/>
  <c r="D20" i="26"/>
  <c r="B20" i="26"/>
  <c r="A20" i="26"/>
  <c r="A11" i="26"/>
  <c r="B11" i="26"/>
  <c r="D11" i="26"/>
  <c r="A12" i="26"/>
  <c r="B12" i="26"/>
  <c r="D12" i="26"/>
  <c r="A13" i="26"/>
  <c r="B13" i="26"/>
  <c r="D13" i="26"/>
  <c r="A14" i="26"/>
  <c r="B14" i="26"/>
  <c r="D14" i="26"/>
  <c r="A15" i="26"/>
  <c r="B15" i="26"/>
  <c r="D15" i="26"/>
  <c r="A16" i="26"/>
  <c r="B16" i="26"/>
  <c r="D16" i="26"/>
  <c r="A17" i="26"/>
  <c r="B17" i="26"/>
  <c r="D17" i="26"/>
  <c r="A18" i="26"/>
  <c r="B18" i="26"/>
  <c r="D18" i="26"/>
  <c r="A19" i="26"/>
  <c r="B19" i="26"/>
  <c r="D19" i="26"/>
  <c r="D10" i="26"/>
  <c r="B10" i="26"/>
  <c r="A10" i="26"/>
  <c r="A4" i="26"/>
  <c r="AK21" i="1" l="1"/>
  <c r="AK40" i="1"/>
  <c r="AK49" i="1"/>
  <c r="AK59" i="1"/>
  <c r="AK86" i="1"/>
  <c r="AK87" i="1" l="1"/>
  <c r="A160" i="1" l="1"/>
  <c r="A147" i="1"/>
  <c r="A125" i="1"/>
  <c r="A110" i="1"/>
  <c r="A98" i="1"/>
  <c r="A86" i="1"/>
  <c r="A59" i="1"/>
  <c r="A49" i="1"/>
  <c r="A40" i="1"/>
  <c r="A21" i="1"/>
  <c r="AI12" i="4" l="1"/>
  <c r="AI11" i="4"/>
  <c r="AI10" i="4"/>
  <c r="AI9" i="4"/>
  <c r="AI21" i="1"/>
  <c r="AI40" i="1"/>
  <c r="AI59" i="1"/>
  <c r="AI86" i="1"/>
  <c r="A3" i="3"/>
  <c r="H16" i="25"/>
  <c r="E16" i="25"/>
  <c r="E7" i="25"/>
  <c r="D9" i="25"/>
  <c r="G9" i="25" s="1"/>
  <c r="H9" i="25" s="1"/>
  <c r="H8" i="25"/>
  <c r="E8" i="25"/>
  <c r="H7" i="25"/>
  <c r="A5" i="25"/>
  <c r="A3" i="25"/>
  <c r="C8" i="27" l="1"/>
  <c r="D8" i="27" s="1"/>
  <c r="D8" i="3"/>
  <c r="S5" i="8"/>
  <c r="C12" i="27"/>
  <c r="D12" i="27" s="1"/>
  <c r="S9" i="8"/>
  <c r="D12" i="3"/>
  <c r="C9" i="27"/>
  <c r="D9" i="27" s="1"/>
  <c r="S6" i="8"/>
  <c r="D9" i="3"/>
  <c r="S7" i="11" s="1"/>
  <c r="D11" i="3"/>
  <c r="S9" i="11" s="1"/>
  <c r="C11" i="27"/>
  <c r="D11" i="27" s="1"/>
  <c r="S8" i="8"/>
  <c r="S6" i="11"/>
  <c r="S8" i="11"/>
  <c r="S10" i="11"/>
  <c r="D10" i="25"/>
  <c r="E10" i="25" s="1"/>
  <c r="E9" i="25"/>
  <c r="AO53" i="1"/>
  <c r="AO54" i="1"/>
  <c r="AO55" i="1"/>
  <c r="AO56" i="1"/>
  <c r="AO57" i="1"/>
  <c r="AO58" i="1"/>
  <c r="AO52" i="1"/>
  <c r="AF59" i="1"/>
  <c r="X59" i="1"/>
  <c r="Y59" i="1"/>
  <c r="Z59" i="1"/>
  <c r="AA59" i="1"/>
  <c r="AB59" i="1"/>
  <c r="AC59" i="1"/>
  <c r="AD59" i="1"/>
  <c r="AE59" i="1"/>
  <c r="W59" i="1"/>
  <c r="V59" i="1"/>
  <c r="E59" i="1"/>
  <c r="D59" i="1"/>
  <c r="I8" i="25" s="1"/>
  <c r="E11" i="27" s="1"/>
  <c r="C59" i="1"/>
  <c r="V49" i="1"/>
  <c r="AD49" i="1"/>
  <c r="AC49" i="1"/>
  <c r="AB49" i="1"/>
  <c r="AA49" i="1"/>
  <c r="Z49" i="1"/>
  <c r="Y49" i="1"/>
  <c r="X49" i="1"/>
  <c r="W49" i="1"/>
  <c r="AE49" i="1"/>
  <c r="AF49" i="1"/>
  <c r="E49" i="1"/>
  <c r="D49" i="1"/>
  <c r="I7" i="25" s="1"/>
  <c r="E10" i="27" s="1"/>
  <c r="F10" i="27" s="1"/>
  <c r="C49" i="1"/>
  <c r="AO44" i="1"/>
  <c r="AO45" i="1"/>
  <c r="AO46" i="1"/>
  <c r="AO47" i="1"/>
  <c r="AO48" i="1"/>
  <c r="AO43" i="1"/>
  <c r="AO63" i="1"/>
  <c r="AO64" i="1"/>
  <c r="AO65" i="1"/>
  <c r="AO66" i="1"/>
  <c r="AO67" i="1"/>
  <c r="AO68" i="1"/>
  <c r="AO69" i="1"/>
  <c r="AO70" i="1"/>
  <c r="AO71" i="1"/>
  <c r="AO72" i="1"/>
  <c r="AO73" i="1"/>
  <c r="AO74" i="1"/>
  <c r="AO75" i="1"/>
  <c r="AO76" i="1"/>
  <c r="AO77" i="1"/>
  <c r="AO78" i="1"/>
  <c r="AO79" i="1"/>
  <c r="AO80" i="1"/>
  <c r="AO81" i="1"/>
  <c r="AO82" i="1"/>
  <c r="AO83" i="1"/>
  <c r="AO84" i="1"/>
  <c r="AO85" i="1"/>
  <c r="AO62" i="1"/>
  <c r="AO25" i="1"/>
  <c r="AO26" i="1"/>
  <c r="AO27" i="1"/>
  <c r="AO28" i="1"/>
  <c r="AO29" i="1"/>
  <c r="AO30" i="1"/>
  <c r="AO31" i="1"/>
  <c r="AO32" i="1"/>
  <c r="AO33" i="1"/>
  <c r="AO34" i="1"/>
  <c r="AO35" i="1"/>
  <c r="AO36" i="1"/>
  <c r="AO37" i="1"/>
  <c r="AO38" i="1"/>
  <c r="AO39" i="1"/>
  <c r="AO24" i="1"/>
  <c r="AO13" i="1"/>
  <c r="AO14" i="1"/>
  <c r="AO15" i="1"/>
  <c r="AO16" i="1"/>
  <c r="AO17" i="1"/>
  <c r="AO18" i="1"/>
  <c r="AO19" i="1"/>
  <c r="AO20" i="1"/>
  <c r="AO12" i="1"/>
  <c r="AO11" i="1"/>
  <c r="D14" i="4"/>
  <c r="E14" i="4"/>
  <c r="F14" i="4"/>
  <c r="G14" i="4"/>
  <c r="H14" i="4"/>
  <c r="I14" i="4"/>
  <c r="J14" i="4"/>
  <c r="K14" i="4"/>
  <c r="L14" i="4"/>
  <c r="M14" i="4"/>
  <c r="N14" i="4"/>
  <c r="O14" i="4"/>
  <c r="P14" i="4"/>
  <c r="AE6" i="22" s="1"/>
  <c r="Q14" i="4"/>
  <c r="R14" i="4"/>
  <c r="S14" i="4"/>
  <c r="T14" i="4"/>
  <c r="U14" i="4"/>
  <c r="V14" i="4"/>
  <c r="W14" i="4"/>
  <c r="X14" i="4"/>
  <c r="AM6" i="22" s="1"/>
  <c r="Y14" i="4"/>
  <c r="Z14" i="4"/>
  <c r="AA14" i="4"/>
  <c r="AB14" i="4"/>
  <c r="AC14" i="4"/>
  <c r="AD14" i="4"/>
  <c r="C14" i="4"/>
  <c r="AQ6" i="22" l="1"/>
  <c r="AI6" i="22"/>
  <c r="AZ10" i="4"/>
  <c r="F11" i="27"/>
  <c r="AO6" i="22"/>
  <c r="AG6" i="22"/>
  <c r="G10" i="25"/>
  <c r="H10" i="25" s="1"/>
  <c r="H12" i="25" s="1"/>
  <c r="H14" i="25" s="1"/>
  <c r="H17" i="25" s="1"/>
  <c r="AY10" i="4"/>
  <c r="D16" i="27"/>
  <c r="D15" i="27"/>
  <c r="D13" i="27"/>
  <c r="D14" i="27"/>
  <c r="B10" i="3"/>
  <c r="C10" i="3" s="1"/>
  <c r="R7" i="8" s="1"/>
  <c r="T7" i="8" s="1"/>
  <c r="AB6" i="22"/>
  <c r="AJ6" i="22"/>
  <c r="AR6" i="22"/>
  <c r="T6" i="22"/>
  <c r="AL6" i="22"/>
  <c r="AD6" i="22"/>
  <c r="AH6" i="22"/>
  <c r="AS6" i="22"/>
  <c r="AK6" i="22"/>
  <c r="AC6" i="22"/>
  <c r="U6" i="22"/>
  <c r="AP6" i="22"/>
  <c r="AN6" i="22"/>
  <c r="AF6" i="22"/>
  <c r="S10" i="8"/>
  <c r="K16" i="25"/>
  <c r="B11" i="3"/>
  <c r="C11" i="3" s="1"/>
  <c r="R8" i="8" s="1"/>
  <c r="T8" i="8" s="1"/>
  <c r="AA6" i="22"/>
  <c r="Z6" i="22"/>
  <c r="X6" i="22"/>
  <c r="Y6" i="22"/>
  <c r="W6" i="22"/>
  <c r="V6" i="22"/>
  <c r="S6" i="22"/>
  <c r="R6" i="22"/>
  <c r="AE14" i="4"/>
  <c r="AO59" i="1"/>
  <c r="AS14" i="1" s="1"/>
  <c r="I9" i="25"/>
  <c r="E12" i="25"/>
  <c r="E13" i="25" s="1"/>
  <c r="AO49" i="1"/>
  <c r="AS13" i="1" s="1"/>
  <c r="AO40" i="1"/>
  <c r="AS12" i="1" s="1"/>
  <c r="AH159" i="1"/>
  <c r="AG159" i="1"/>
  <c r="AH158" i="1"/>
  <c r="AG158" i="1"/>
  <c r="AH157" i="1"/>
  <c r="AG157" i="1"/>
  <c r="BH157" i="1" s="1"/>
  <c r="AH156" i="1"/>
  <c r="AG156" i="1"/>
  <c r="BH156" i="1" s="1"/>
  <c r="AH155" i="1"/>
  <c r="AG155" i="1"/>
  <c r="AH154" i="1"/>
  <c r="AG154" i="1"/>
  <c r="AH153" i="1"/>
  <c r="AG153" i="1"/>
  <c r="BH153" i="1" s="1"/>
  <c r="AH152" i="1"/>
  <c r="AG152" i="1"/>
  <c r="BH152" i="1" s="1"/>
  <c r="AH151" i="1"/>
  <c r="AG151" i="1"/>
  <c r="AH150" i="1"/>
  <c r="AG150" i="1"/>
  <c r="AH146" i="1"/>
  <c r="AG146" i="1"/>
  <c r="BH146" i="1" s="1"/>
  <c r="AH145" i="1"/>
  <c r="AG145" i="1"/>
  <c r="BH145" i="1" s="1"/>
  <c r="AH144" i="1"/>
  <c r="AG144" i="1"/>
  <c r="AH143" i="1"/>
  <c r="AG143" i="1"/>
  <c r="AH142" i="1"/>
  <c r="AG142" i="1"/>
  <c r="BH142" i="1" s="1"/>
  <c r="AH141" i="1"/>
  <c r="AG141" i="1"/>
  <c r="BH141" i="1" s="1"/>
  <c r="AH140" i="1"/>
  <c r="AG140" i="1"/>
  <c r="AH139" i="1"/>
  <c r="AG139" i="1"/>
  <c r="AH138" i="1"/>
  <c r="AG138" i="1"/>
  <c r="BH138" i="1" s="1"/>
  <c r="AH137" i="1"/>
  <c r="AG137" i="1"/>
  <c r="BH137" i="1" s="1"/>
  <c r="AH136" i="1"/>
  <c r="AG136" i="1"/>
  <c r="AH135" i="1"/>
  <c r="AG135" i="1"/>
  <c r="AH134" i="1"/>
  <c r="AG134" i="1"/>
  <c r="BH134" i="1" s="1"/>
  <c r="AH133" i="1"/>
  <c r="AG133" i="1"/>
  <c r="BH133" i="1" s="1"/>
  <c r="AH132" i="1"/>
  <c r="AG132" i="1"/>
  <c r="AH131" i="1"/>
  <c r="AG131" i="1"/>
  <c r="AH130" i="1"/>
  <c r="AG130" i="1"/>
  <c r="BH130" i="1" s="1"/>
  <c r="AH129" i="1"/>
  <c r="AG129" i="1"/>
  <c r="BH129" i="1" s="1"/>
  <c r="AH128" i="1"/>
  <c r="AG128" i="1"/>
  <c r="AH124" i="1"/>
  <c r="AG124" i="1"/>
  <c r="AH123" i="1"/>
  <c r="AG123" i="1"/>
  <c r="BH123" i="1" s="1"/>
  <c r="AH122" i="1"/>
  <c r="AG122" i="1"/>
  <c r="BH122" i="1" s="1"/>
  <c r="AH121" i="1"/>
  <c r="AG121" i="1"/>
  <c r="AH120" i="1"/>
  <c r="AG120" i="1"/>
  <c r="AH119" i="1"/>
  <c r="AG119" i="1"/>
  <c r="BH119" i="1" s="1"/>
  <c r="AH118" i="1"/>
  <c r="AG118" i="1"/>
  <c r="BH118" i="1" s="1"/>
  <c r="AH117" i="1"/>
  <c r="AG117" i="1"/>
  <c r="AH116" i="1"/>
  <c r="AG116" i="1"/>
  <c r="AH115" i="1"/>
  <c r="AG115" i="1"/>
  <c r="BH115" i="1" s="1"/>
  <c r="AH114" i="1"/>
  <c r="AG114" i="1"/>
  <c r="BH114" i="1" s="1"/>
  <c r="AH113" i="1"/>
  <c r="AG113" i="1"/>
  <c r="AH109" i="1"/>
  <c r="AG109" i="1"/>
  <c r="AH108" i="1"/>
  <c r="AG108" i="1"/>
  <c r="BH108" i="1" s="1"/>
  <c r="AH107" i="1"/>
  <c r="AG107" i="1"/>
  <c r="BH107" i="1" s="1"/>
  <c r="AH106" i="1"/>
  <c r="AG106" i="1"/>
  <c r="AH105" i="1"/>
  <c r="AG105" i="1"/>
  <c r="AH104" i="1"/>
  <c r="AG104" i="1"/>
  <c r="BH104" i="1" s="1"/>
  <c r="AH103" i="1"/>
  <c r="AG103" i="1"/>
  <c r="BH103" i="1" s="1"/>
  <c r="AH102" i="1"/>
  <c r="AG102" i="1"/>
  <c r="AH101" i="1"/>
  <c r="AG101" i="1"/>
  <c r="AH97" i="1"/>
  <c r="AG97" i="1"/>
  <c r="BH97" i="1" s="1"/>
  <c r="AH96" i="1"/>
  <c r="AG96" i="1"/>
  <c r="BH96" i="1" s="1"/>
  <c r="AH95" i="1"/>
  <c r="AG95" i="1"/>
  <c r="AH94" i="1"/>
  <c r="AG94" i="1"/>
  <c r="AH93" i="1"/>
  <c r="AG93" i="1"/>
  <c r="BH93" i="1" s="1"/>
  <c r="AH92" i="1"/>
  <c r="AG92" i="1"/>
  <c r="BH92" i="1" s="1"/>
  <c r="AH91" i="1"/>
  <c r="AG91" i="1"/>
  <c r="AH90" i="1"/>
  <c r="AG90" i="1"/>
  <c r="AH89" i="1"/>
  <c r="AG89" i="1"/>
  <c r="BH89" i="1" s="1"/>
  <c r="AH85" i="1"/>
  <c r="AG85" i="1"/>
  <c r="AH84" i="1"/>
  <c r="AN84" i="1" s="1"/>
  <c r="AG84" i="1"/>
  <c r="AH83" i="1"/>
  <c r="AG83" i="1"/>
  <c r="AH82" i="1"/>
  <c r="AG82" i="1"/>
  <c r="AH81" i="1"/>
  <c r="AG81" i="1"/>
  <c r="AH80" i="1"/>
  <c r="AG80" i="1"/>
  <c r="AH79" i="1"/>
  <c r="AG79" i="1"/>
  <c r="AH78" i="1"/>
  <c r="AG78" i="1"/>
  <c r="AH77" i="1"/>
  <c r="AG77" i="1"/>
  <c r="AH76" i="1"/>
  <c r="AN76" i="1" s="1"/>
  <c r="AG76" i="1"/>
  <c r="AH75" i="1"/>
  <c r="AG75" i="1"/>
  <c r="AH74" i="1"/>
  <c r="AG74" i="1"/>
  <c r="AH73" i="1"/>
  <c r="AG73" i="1"/>
  <c r="AH72" i="1"/>
  <c r="AG72" i="1"/>
  <c r="AH71" i="1"/>
  <c r="AG71" i="1"/>
  <c r="AH70" i="1"/>
  <c r="AG70" i="1"/>
  <c r="AH69" i="1"/>
  <c r="AG69" i="1"/>
  <c r="AH68" i="1"/>
  <c r="AG68" i="1"/>
  <c r="AH67" i="1"/>
  <c r="AG67" i="1"/>
  <c r="AH66" i="1"/>
  <c r="AG66" i="1"/>
  <c r="AH65" i="1"/>
  <c r="AG65" i="1"/>
  <c r="AH64" i="1"/>
  <c r="AG64" i="1"/>
  <c r="AH63" i="1"/>
  <c r="AG63" i="1"/>
  <c r="AH62" i="1"/>
  <c r="AG62" i="1"/>
  <c r="AH58" i="1"/>
  <c r="AG58" i="1"/>
  <c r="AH57" i="1"/>
  <c r="AG57" i="1"/>
  <c r="AH56" i="1"/>
  <c r="AG56" i="1"/>
  <c r="AH55" i="1"/>
  <c r="AG55" i="1"/>
  <c r="AH54" i="1"/>
  <c r="AG54" i="1"/>
  <c r="AH53" i="1"/>
  <c r="AG53" i="1"/>
  <c r="AH52" i="1"/>
  <c r="AG52" i="1"/>
  <c r="AH49" i="1"/>
  <c r="AG49" i="1"/>
  <c r="AH48" i="1"/>
  <c r="AG48" i="1"/>
  <c r="AH47" i="1"/>
  <c r="AG47" i="1"/>
  <c r="AH46" i="1"/>
  <c r="AG46" i="1"/>
  <c r="AH45" i="1"/>
  <c r="AG45" i="1"/>
  <c r="AH44" i="1"/>
  <c r="AG44" i="1"/>
  <c r="AH43" i="1"/>
  <c r="AG43" i="1"/>
  <c r="AH39" i="1"/>
  <c r="AG39" i="1"/>
  <c r="AH38" i="1"/>
  <c r="AG38" i="1"/>
  <c r="AH37" i="1"/>
  <c r="AG37" i="1"/>
  <c r="AH36" i="1"/>
  <c r="AG36" i="1"/>
  <c r="AH35" i="1"/>
  <c r="AG35" i="1"/>
  <c r="AH34" i="1"/>
  <c r="AG34" i="1"/>
  <c r="AH33" i="1"/>
  <c r="AG33" i="1"/>
  <c r="AH32" i="1"/>
  <c r="AG32" i="1"/>
  <c r="AH31" i="1"/>
  <c r="AG31" i="1"/>
  <c r="AH30" i="1"/>
  <c r="AG30" i="1"/>
  <c r="AH29" i="1"/>
  <c r="AG29" i="1"/>
  <c r="AH28" i="1"/>
  <c r="AG28" i="1"/>
  <c r="AH27" i="1"/>
  <c r="AG27" i="1"/>
  <c r="AH26" i="1"/>
  <c r="AG26" i="1"/>
  <c r="AH25" i="1"/>
  <c r="AG25" i="1"/>
  <c r="AH24" i="1"/>
  <c r="AG24" i="1"/>
  <c r="AH20" i="1"/>
  <c r="AG20" i="1"/>
  <c r="AH19" i="1"/>
  <c r="AG19" i="1"/>
  <c r="AH18" i="1"/>
  <c r="AG18" i="1"/>
  <c r="AH17" i="1"/>
  <c r="AG17" i="1"/>
  <c r="AH16" i="1"/>
  <c r="AG16" i="1"/>
  <c r="AH15" i="1"/>
  <c r="AG15" i="1"/>
  <c r="AH14" i="1"/>
  <c r="AG14" i="1"/>
  <c r="AH13" i="1"/>
  <c r="AG13" i="1"/>
  <c r="AH12" i="1"/>
  <c r="AG12" i="1"/>
  <c r="AH11" i="1"/>
  <c r="AG11" i="1"/>
  <c r="C17" i="26" l="1"/>
  <c r="E17" i="26" s="1"/>
  <c r="BH18" i="1"/>
  <c r="C33" i="26"/>
  <c r="E33" i="26" s="1"/>
  <c r="BH37" i="1"/>
  <c r="C44" i="26"/>
  <c r="E44" i="26" s="1"/>
  <c r="BH54" i="1"/>
  <c r="C56" i="26"/>
  <c r="E56" i="26" s="1"/>
  <c r="BH69" i="1"/>
  <c r="C60" i="26"/>
  <c r="E60" i="26" s="1"/>
  <c r="BH73" i="1"/>
  <c r="C64" i="26"/>
  <c r="E64" i="26" s="1"/>
  <c r="BH77" i="1"/>
  <c r="C68" i="26"/>
  <c r="E68" i="26" s="1"/>
  <c r="BH81" i="1"/>
  <c r="H13" i="25"/>
  <c r="C21" i="26"/>
  <c r="E21" i="26" s="1"/>
  <c r="BH25" i="1"/>
  <c r="C29" i="26"/>
  <c r="E29" i="26" s="1"/>
  <c r="BH33" i="1"/>
  <c r="C41" i="26"/>
  <c r="E41" i="26" s="1"/>
  <c r="BH48" i="1"/>
  <c r="C52" i="26"/>
  <c r="E52" i="26" s="1"/>
  <c r="BH65" i="1"/>
  <c r="C72" i="26"/>
  <c r="E72" i="26" s="1"/>
  <c r="BH85" i="1"/>
  <c r="C10" i="26"/>
  <c r="E10" i="26" s="1"/>
  <c r="BH11" i="1"/>
  <c r="AN15" i="1"/>
  <c r="C14" i="26"/>
  <c r="E14" i="26" s="1"/>
  <c r="BH15" i="1"/>
  <c r="AN26" i="1"/>
  <c r="C22" i="26"/>
  <c r="E22" i="26" s="1"/>
  <c r="BH26" i="1"/>
  <c r="C26" i="26"/>
  <c r="E26" i="26" s="1"/>
  <c r="BH30" i="1"/>
  <c r="C34" i="26"/>
  <c r="E34" i="26" s="1"/>
  <c r="BH38" i="1"/>
  <c r="C38" i="26"/>
  <c r="E38" i="26" s="1"/>
  <c r="BH45" i="1"/>
  <c r="C45" i="26"/>
  <c r="E45" i="26" s="1"/>
  <c r="BH55" i="1"/>
  <c r="C53" i="26"/>
  <c r="E53" i="26" s="1"/>
  <c r="BH66" i="1"/>
  <c r="C57" i="26"/>
  <c r="E57" i="26" s="1"/>
  <c r="BH70" i="1"/>
  <c r="C65" i="26"/>
  <c r="E65" i="26" s="1"/>
  <c r="BH78" i="1"/>
  <c r="C13" i="26"/>
  <c r="E13" i="26" s="1"/>
  <c r="BH14" i="1"/>
  <c r="C25" i="26"/>
  <c r="E25" i="26" s="1"/>
  <c r="BH29" i="1"/>
  <c r="C37" i="26"/>
  <c r="E37" i="26" s="1"/>
  <c r="BH44" i="1"/>
  <c r="C48" i="26"/>
  <c r="E48" i="26" s="1"/>
  <c r="BH58" i="1"/>
  <c r="C18" i="26"/>
  <c r="E18" i="26" s="1"/>
  <c r="BH19" i="1"/>
  <c r="AN34" i="1"/>
  <c r="C30" i="26"/>
  <c r="E30" i="26" s="1"/>
  <c r="BH34" i="1"/>
  <c r="C49" i="26"/>
  <c r="E49" i="26" s="1"/>
  <c r="BH62" i="1"/>
  <c r="C61" i="26"/>
  <c r="E61" i="26" s="1"/>
  <c r="BH74" i="1"/>
  <c r="C11" i="26"/>
  <c r="E11" i="26" s="1"/>
  <c r="BH12" i="1"/>
  <c r="C15" i="26"/>
  <c r="E15" i="26" s="1"/>
  <c r="BH16" i="1"/>
  <c r="C19" i="26"/>
  <c r="E19" i="26" s="1"/>
  <c r="BH20" i="1"/>
  <c r="C23" i="26"/>
  <c r="E23" i="26" s="1"/>
  <c r="BH27" i="1"/>
  <c r="C27" i="26"/>
  <c r="E27" i="26" s="1"/>
  <c r="BH31" i="1"/>
  <c r="C31" i="26"/>
  <c r="E31" i="26" s="1"/>
  <c r="BH35" i="1"/>
  <c r="C35" i="26"/>
  <c r="E35" i="26" s="1"/>
  <c r="BH39" i="1"/>
  <c r="C39" i="26"/>
  <c r="E39" i="26" s="1"/>
  <c r="BH46" i="1"/>
  <c r="C42" i="26"/>
  <c r="E42" i="26" s="1"/>
  <c r="BH52" i="1"/>
  <c r="C46" i="26"/>
  <c r="E46" i="26" s="1"/>
  <c r="BH56" i="1"/>
  <c r="C50" i="26"/>
  <c r="E50" i="26" s="1"/>
  <c r="BH63" i="1"/>
  <c r="C54" i="26"/>
  <c r="E54" i="26" s="1"/>
  <c r="BH67" i="1"/>
  <c r="C58" i="26"/>
  <c r="E58" i="26" s="1"/>
  <c r="BH71" i="1"/>
  <c r="C62" i="26"/>
  <c r="E62" i="26" s="1"/>
  <c r="BH75" i="1"/>
  <c r="C66" i="26"/>
  <c r="E66" i="26" s="1"/>
  <c r="BH79" i="1"/>
  <c r="C70" i="26"/>
  <c r="E70" i="26" s="1"/>
  <c r="BH83" i="1"/>
  <c r="BH90" i="1"/>
  <c r="BH94" i="1"/>
  <c r="BH101" i="1"/>
  <c r="BH105" i="1"/>
  <c r="BH109" i="1"/>
  <c r="BH116" i="1"/>
  <c r="BH120" i="1"/>
  <c r="BH124" i="1"/>
  <c r="BH131" i="1"/>
  <c r="BH135" i="1"/>
  <c r="BH139" i="1"/>
  <c r="BH143" i="1"/>
  <c r="BH150" i="1"/>
  <c r="BH154" i="1"/>
  <c r="BH158" i="1"/>
  <c r="C12" i="26"/>
  <c r="E12" i="26" s="1"/>
  <c r="BH13" i="1"/>
  <c r="AN17" i="1"/>
  <c r="C16" i="26"/>
  <c r="E16" i="26" s="1"/>
  <c r="BH17" i="1"/>
  <c r="C20" i="26"/>
  <c r="E20" i="26" s="1"/>
  <c r="BH24" i="1"/>
  <c r="C24" i="26"/>
  <c r="E24" i="26" s="1"/>
  <c r="BH28" i="1"/>
  <c r="C28" i="26"/>
  <c r="E28" i="26" s="1"/>
  <c r="BH32" i="1"/>
  <c r="C32" i="26"/>
  <c r="E32" i="26" s="1"/>
  <c r="BH36" i="1"/>
  <c r="C36" i="26"/>
  <c r="E36" i="26" s="1"/>
  <c r="BH43" i="1"/>
  <c r="C40" i="26"/>
  <c r="E40" i="26" s="1"/>
  <c r="BH47" i="1"/>
  <c r="C43" i="26"/>
  <c r="E43" i="26" s="1"/>
  <c r="BH53" i="1"/>
  <c r="AN57" i="1"/>
  <c r="C47" i="26"/>
  <c r="E47" i="26" s="1"/>
  <c r="BH57" i="1"/>
  <c r="C51" i="26"/>
  <c r="E51" i="26" s="1"/>
  <c r="BH64" i="1"/>
  <c r="C55" i="26"/>
  <c r="E55" i="26" s="1"/>
  <c r="BH68" i="1"/>
  <c r="C59" i="26"/>
  <c r="E59" i="26" s="1"/>
  <c r="BH72" i="1"/>
  <c r="C63" i="26"/>
  <c r="E63" i="26" s="1"/>
  <c r="BH76" i="1"/>
  <c r="C67" i="26"/>
  <c r="E67" i="26" s="1"/>
  <c r="BH80" i="1"/>
  <c r="C71" i="26"/>
  <c r="E71" i="26" s="1"/>
  <c r="BH84" i="1"/>
  <c r="BH91" i="1"/>
  <c r="BH95" i="1"/>
  <c r="BH102" i="1"/>
  <c r="BH106" i="1"/>
  <c r="BH113" i="1"/>
  <c r="BH117" i="1"/>
  <c r="BH121" i="1"/>
  <c r="BH128" i="1"/>
  <c r="BH132" i="1"/>
  <c r="BH136" i="1"/>
  <c r="BH140" i="1"/>
  <c r="BH144" i="1"/>
  <c r="BH151" i="1"/>
  <c r="BH155" i="1"/>
  <c r="BH159" i="1"/>
  <c r="C69" i="26"/>
  <c r="E69" i="26" s="1"/>
  <c r="BH82" i="1"/>
  <c r="AV14" i="1"/>
  <c r="AX14" i="1"/>
  <c r="BF14" i="1"/>
  <c r="AY14" i="1"/>
  <c r="BG14" i="1"/>
  <c r="AZ14" i="1"/>
  <c r="BI14" i="1"/>
  <c r="BC14" i="1"/>
  <c r="BL14" i="1"/>
  <c r="BA14" i="1"/>
  <c r="BB14" i="1"/>
  <c r="BD14" i="1"/>
  <c r="BK14" i="1"/>
  <c r="BE14" i="1"/>
  <c r="BJ14" i="1"/>
  <c r="AW14" i="1"/>
  <c r="AN18" i="1"/>
  <c r="AV18" i="1"/>
  <c r="BB18" i="1"/>
  <c r="BK18" i="1"/>
  <c r="BC18" i="1"/>
  <c r="BL18" i="1"/>
  <c r="BD18" i="1"/>
  <c r="AY18" i="1"/>
  <c r="BG18" i="1"/>
  <c r="BE18" i="1"/>
  <c r="BF18" i="1"/>
  <c r="BI18" i="1"/>
  <c r="AX18" i="1"/>
  <c r="BJ18" i="1"/>
  <c r="AW18" i="1"/>
  <c r="AZ18" i="1"/>
  <c r="BA18" i="1"/>
  <c r="AN25" i="1"/>
  <c r="AV25" i="1"/>
  <c r="AX25" i="1"/>
  <c r="BF25" i="1"/>
  <c r="AY25" i="1"/>
  <c r="BG25" i="1"/>
  <c r="AZ25" i="1"/>
  <c r="BI25" i="1"/>
  <c r="BC25" i="1"/>
  <c r="BL25" i="1"/>
  <c r="BJ25" i="1"/>
  <c r="BK25" i="1"/>
  <c r="BB25" i="1"/>
  <c r="BA25" i="1"/>
  <c r="AW25" i="1"/>
  <c r="BD25" i="1"/>
  <c r="BE25" i="1"/>
  <c r="AV29" i="1"/>
  <c r="BB29" i="1"/>
  <c r="BK29" i="1"/>
  <c r="BC29" i="1"/>
  <c r="BL29" i="1"/>
  <c r="BD29" i="1"/>
  <c r="AY29" i="1"/>
  <c r="BG29" i="1"/>
  <c r="AW29" i="1"/>
  <c r="AX29" i="1"/>
  <c r="AZ29" i="1"/>
  <c r="BF29" i="1"/>
  <c r="BE29" i="1"/>
  <c r="BA29" i="1"/>
  <c r="BJ29" i="1"/>
  <c r="BI29" i="1"/>
  <c r="AN33" i="1"/>
  <c r="AV33" i="1"/>
  <c r="AX33" i="1"/>
  <c r="BF33" i="1"/>
  <c r="AY33" i="1"/>
  <c r="BG33" i="1"/>
  <c r="AZ33" i="1"/>
  <c r="BI33" i="1"/>
  <c r="BC33" i="1"/>
  <c r="BL33" i="1"/>
  <c r="BA33" i="1"/>
  <c r="BB33" i="1"/>
  <c r="BD33" i="1"/>
  <c r="BK33" i="1"/>
  <c r="BJ33" i="1"/>
  <c r="AW33" i="1"/>
  <c r="BE33" i="1"/>
  <c r="AV37" i="1"/>
  <c r="BB37" i="1"/>
  <c r="BK37" i="1"/>
  <c r="BC37" i="1"/>
  <c r="BL37" i="1"/>
  <c r="BD37" i="1"/>
  <c r="AY37" i="1"/>
  <c r="BG37" i="1"/>
  <c r="BE37" i="1"/>
  <c r="BF37" i="1"/>
  <c r="BI37" i="1"/>
  <c r="AX37" i="1"/>
  <c r="AW37" i="1"/>
  <c r="AZ37" i="1"/>
  <c r="BA37" i="1"/>
  <c r="BJ37" i="1"/>
  <c r="AN44" i="1"/>
  <c r="AV44" i="1"/>
  <c r="AZ44" i="1"/>
  <c r="BI44" i="1"/>
  <c r="BC44" i="1"/>
  <c r="BL44" i="1"/>
  <c r="AX44" i="1"/>
  <c r="BJ44" i="1"/>
  <c r="AY44" i="1"/>
  <c r="BK44" i="1"/>
  <c r="BA44" i="1"/>
  <c r="BE44" i="1"/>
  <c r="BD44" i="1"/>
  <c r="AW44" i="1"/>
  <c r="BB44" i="1"/>
  <c r="BF44" i="1"/>
  <c r="BG44" i="1"/>
  <c r="AV48" i="1"/>
  <c r="BD48" i="1"/>
  <c r="AY48" i="1"/>
  <c r="BG48" i="1"/>
  <c r="BB48" i="1"/>
  <c r="BC48" i="1"/>
  <c r="BE48" i="1"/>
  <c r="AX48" i="1"/>
  <c r="BJ48" i="1"/>
  <c r="AW48" i="1"/>
  <c r="AZ48" i="1"/>
  <c r="BI48" i="1"/>
  <c r="BA48" i="1"/>
  <c r="BF48" i="1"/>
  <c r="BK48" i="1"/>
  <c r="BL48" i="1"/>
  <c r="AV54" i="1"/>
  <c r="AY54" i="1"/>
  <c r="BG54" i="1"/>
  <c r="BB54" i="1"/>
  <c r="BK54" i="1"/>
  <c r="AZ54" i="1"/>
  <c r="BL54" i="1"/>
  <c r="BA54" i="1"/>
  <c r="BC54" i="1"/>
  <c r="BF54" i="1"/>
  <c r="AW54" i="1"/>
  <c r="BE54" i="1"/>
  <c r="AX54" i="1"/>
  <c r="BD54" i="1"/>
  <c r="BJ54" i="1"/>
  <c r="BI54" i="1"/>
  <c r="AV58" i="1"/>
  <c r="AX58" i="1"/>
  <c r="BF58" i="1"/>
  <c r="AZ58" i="1"/>
  <c r="BJ58" i="1"/>
  <c r="BA58" i="1"/>
  <c r="BK58" i="1"/>
  <c r="BB58" i="1"/>
  <c r="BL58" i="1"/>
  <c r="BE58" i="1"/>
  <c r="AW58" i="1"/>
  <c r="BD58" i="1"/>
  <c r="AY58" i="1"/>
  <c r="BC58" i="1"/>
  <c r="BG58" i="1"/>
  <c r="BI58" i="1"/>
  <c r="AV65" i="1"/>
  <c r="BC65" i="1"/>
  <c r="BL65" i="1"/>
  <c r="AX65" i="1"/>
  <c r="BG65" i="1"/>
  <c r="AY65" i="1"/>
  <c r="BI65" i="1"/>
  <c r="AZ65" i="1"/>
  <c r="BJ65" i="1"/>
  <c r="BD65" i="1"/>
  <c r="BK65" i="1"/>
  <c r="BB65" i="1"/>
  <c r="AW65" i="1"/>
  <c r="BA65" i="1"/>
  <c r="BF65" i="1"/>
  <c r="BE65" i="1"/>
  <c r="AV69" i="1"/>
  <c r="AZ69" i="1"/>
  <c r="BI69" i="1"/>
  <c r="BA69" i="1"/>
  <c r="BJ69" i="1"/>
  <c r="BB69" i="1"/>
  <c r="BK69" i="1"/>
  <c r="AW69" i="1"/>
  <c r="BE69" i="1"/>
  <c r="BC69" i="1"/>
  <c r="BD69" i="1"/>
  <c r="BF69" i="1"/>
  <c r="BG69" i="1"/>
  <c r="BL69" i="1"/>
  <c r="AY69" i="1"/>
  <c r="AX69" i="1"/>
  <c r="AV73" i="1"/>
  <c r="BD73" i="1"/>
  <c r="AW73" i="1"/>
  <c r="BE73" i="1"/>
  <c r="AX73" i="1"/>
  <c r="BF73" i="1"/>
  <c r="BA73" i="1"/>
  <c r="BJ73" i="1"/>
  <c r="BG73" i="1"/>
  <c r="BI73" i="1"/>
  <c r="BK73" i="1"/>
  <c r="AZ73" i="1"/>
  <c r="BL73" i="1"/>
  <c r="AY73" i="1"/>
  <c r="BB73" i="1"/>
  <c r="BC73" i="1"/>
  <c r="AV77" i="1"/>
  <c r="AZ77" i="1"/>
  <c r="BI77" i="1"/>
  <c r="BA77" i="1"/>
  <c r="BJ77" i="1"/>
  <c r="BB77" i="1"/>
  <c r="BK77" i="1"/>
  <c r="AW77" i="1"/>
  <c r="BE77" i="1"/>
  <c r="BL77" i="1"/>
  <c r="AX77" i="1"/>
  <c r="BD77" i="1"/>
  <c r="AY77" i="1"/>
  <c r="BF77" i="1"/>
  <c r="BG77" i="1"/>
  <c r="BC77" i="1"/>
  <c r="AV81" i="1"/>
  <c r="BD81" i="1"/>
  <c r="AW81" i="1"/>
  <c r="BE81" i="1"/>
  <c r="AX81" i="1"/>
  <c r="BF81" i="1"/>
  <c r="BA81" i="1"/>
  <c r="BJ81" i="1"/>
  <c r="AY81" i="1"/>
  <c r="AZ81" i="1"/>
  <c r="BB81" i="1"/>
  <c r="BI81" i="1"/>
  <c r="BC81" i="1"/>
  <c r="BG81" i="1"/>
  <c r="BK81" i="1"/>
  <c r="BL81" i="1"/>
  <c r="AV85" i="1"/>
  <c r="AW85" i="1"/>
  <c r="BE85" i="1"/>
  <c r="BD85" i="1"/>
  <c r="BF85" i="1"/>
  <c r="AX85" i="1"/>
  <c r="BG85" i="1"/>
  <c r="BA85" i="1"/>
  <c r="BK85" i="1"/>
  <c r="BI85" i="1"/>
  <c r="BJ85" i="1"/>
  <c r="AY85" i="1"/>
  <c r="BC85" i="1"/>
  <c r="BL85" i="1"/>
  <c r="BB85" i="1"/>
  <c r="AZ85" i="1"/>
  <c r="AV92" i="1"/>
  <c r="BB92" i="1"/>
  <c r="BK92" i="1"/>
  <c r="BC92" i="1"/>
  <c r="BD92" i="1"/>
  <c r="BE92" i="1"/>
  <c r="AY92" i="1"/>
  <c r="BI92" i="1"/>
  <c r="BF92" i="1"/>
  <c r="BG92" i="1"/>
  <c r="AW92" i="1"/>
  <c r="AZ92" i="1"/>
  <c r="BA92" i="1"/>
  <c r="BJ92" i="1"/>
  <c r="BL92" i="1"/>
  <c r="AX92" i="1"/>
  <c r="AV96" i="1"/>
  <c r="AX96" i="1"/>
  <c r="BF96" i="1"/>
  <c r="AW96" i="1"/>
  <c r="BG96" i="1"/>
  <c r="AY96" i="1"/>
  <c r="BI96" i="1"/>
  <c r="AZ96" i="1"/>
  <c r="BJ96" i="1"/>
  <c r="BC96" i="1"/>
  <c r="BA96" i="1"/>
  <c r="BB96" i="1"/>
  <c r="BK96" i="1"/>
  <c r="BD96" i="1"/>
  <c r="BE96" i="1"/>
  <c r="BL96" i="1"/>
  <c r="AV103" i="1"/>
  <c r="BC103" i="1"/>
  <c r="BL103" i="1"/>
  <c r="BE103" i="1"/>
  <c r="AW103" i="1"/>
  <c r="BF103" i="1"/>
  <c r="AX103" i="1"/>
  <c r="BG103" i="1"/>
  <c r="BA103" i="1"/>
  <c r="BK103" i="1"/>
  <c r="BI103" i="1"/>
  <c r="BD103" i="1"/>
  <c r="BJ103" i="1"/>
  <c r="AY103" i="1"/>
  <c r="AZ103" i="1"/>
  <c r="BB103" i="1"/>
  <c r="AV107" i="1"/>
  <c r="AY107" i="1"/>
  <c r="BG107" i="1"/>
  <c r="AZ107" i="1"/>
  <c r="BJ107" i="1"/>
  <c r="BA107" i="1"/>
  <c r="BK107" i="1"/>
  <c r="BB107" i="1"/>
  <c r="BL107" i="1"/>
  <c r="BE107" i="1"/>
  <c r="BC107" i="1"/>
  <c r="BI107" i="1"/>
  <c r="AX107" i="1"/>
  <c r="BD107" i="1"/>
  <c r="AW107" i="1"/>
  <c r="BF107" i="1"/>
  <c r="AV114" i="1"/>
  <c r="BD114" i="1"/>
  <c r="AX114" i="1"/>
  <c r="BG114" i="1"/>
  <c r="AY114" i="1"/>
  <c r="BI114" i="1"/>
  <c r="AZ114" i="1"/>
  <c r="BJ114" i="1"/>
  <c r="BC114" i="1"/>
  <c r="BA114" i="1"/>
  <c r="AW114" i="1"/>
  <c r="BB114" i="1"/>
  <c r="BK114" i="1"/>
  <c r="BL114" i="1"/>
  <c r="BE114" i="1"/>
  <c r="BF114" i="1"/>
  <c r="AV118" i="1"/>
  <c r="AZ118" i="1"/>
  <c r="BI118" i="1"/>
  <c r="AX118" i="1"/>
  <c r="BG118" i="1"/>
  <c r="AW118" i="1"/>
  <c r="BJ118" i="1"/>
  <c r="BB118" i="1"/>
  <c r="BC118" i="1"/>
  <c r="BD118" i="1"/>
  <c r="BK118" i="1"/>
  <c r="AY118" i="1"/>
  <c r="BL118" i="1"/>
  <c r="BA118" i="1"/>
  <c r="BE118" i="1"/>
  <c r="BF118" i="1"/>
  <c r="AV122" i="1"/>
  <c r="BD122" i="1"/>
  <c r="BB122" i="1"/>
  <c r="BL122" i="1"/>
  <c r="AZ122" i="1"/>
  <c r="BK122" i="1"/>
  <c r="BA122" i="1"/>
  <c r="BC122" i="1"/>
  <c r="BE122" i="1"/>
  <c r="AW122" i="1"/>
  <c r="BI122" i="1"/>
  <c r="AX122" i="1"/>
  <c r="BJ122" i="1"/>
  <c r="BF122" i="1"/>
  <c r="AY122" i="1"/>
  <c r="BG122" i="1"/>
  <c r="AV129" i="1"/>
  <c r="BC129" i="1"/>
  <c r="BL129" i="1"/>
  <c r="BB129" i="1"/>
  <c r="BD129" i="1"/>
  <c r="BE129" i="1"/>
  <c r="BF129" i="1"/>
  <c r="AY129" i="1"/>
  <c r="BJ129" i="1"/>
  <c r="AZ129" i="1"/>
  <c r="BK129" i="1"/>
  <c r="BA129" i="1"/>
  <c r="BG129" i="1"/>
  <c r="BI129" i="1"/>
  <c r="AW129" i="1"/>
  <c r="AX129" i="1"/>
  <c r="AV133" i="1"/>
  <c r="AY133" i="1"/>
  <c r="BG133" i="1"/>
  <c r="AW133" i="1"/>
  <c r="BF133" i="1"/>
  <c r="BE133" i="1"/>
  <c r="BI133" i="1"/>
  <c r="AX133" i="1"/>
  <c r="BJ133" i="1"/>
  <c r="BB133" i="1"/>
  <c r="BC133" i="1"/>
  <c r="AZ133" i="1"/>
  <c r="BA133" i="1"/>
  <c r="BK133" i="1"/>
  <c r="BD133" i="1"/>
  <c r="BL133" i="1"/>
  <c r="AV137" i="1"/>
  <c r="BC137" i="1"/>
  <c r="BL137" i="1"/>
  <c r="BA137" i="1"/>
  <c r="BK137" i="1"/>
  <c r="AX137" i="1"/>
  <c r="BI137" i="1"/>
  <c r="AY137" i="1"/>
  <c r="BJ137" i="1"/>
  <c r="AZ137" i="1"/>
  <c r="BE137" i="1"/>
  <c r="BF137" i="1"/>
  <c r="BD137" i="1"/>
  <c r="AW137" i="1"/>
  <c r="BB137" i="1"/>
  <c r="BG137" i="1"/>
  <c r="AV141" i="1"/>
  <c r="AY141" i="1"/>
  <c r="BG141" i="1"/>
  <c r="BE141" i="1"/>
  <c r="BA141" i="1"/>
  <c r="BL141" i="1"/>
  <c r="BB141" i="1"/>
  <c r="BC141" i="1"/>
  <c r="AW141" i="1"/>
  <c r="BI141" i="1"/>
  <c r="AX141" i="1"/>
  <c r="BD141" i="1"/>
  <c r="BF141" i="1"/>
  <c r="BJ141" i="1"/>
  <c r="BK141" i="1"/>
  <c r="AZ141" i="1"/>
  <c r="AV145" i="1"/>
  <c r="BC145" i="1"/>
  <c r="BL145" i="1"/>
  <c r="AZ145" i="1"/>
  <c r="BD145" i="1"/>
  <c r="BE145" i="1"/>
  <c r="BF145" i="1"/>
  <c r="AY145" i="1"/>
  <c r="BJ145" i="1"/>
  <c r="AW145" i="1"/>
  <c r="AX145" i="1"/>
  <c r="BA145" i="1"/>
  <c r="BB145" i="1"/>
  <c r="BI145" i="1"/>
  <c r="BK145" i="1"/>
  <c r="BG145" i="1"/>
  <c r="AV152" i="1"/>
  <c r="AZ152" i="1"/>
  <c r="BI152" i="1"/>
  <c r="BB152" i="1"/>
  <c r="BL152" i="1"/>
  <c r="BC152" i="1"/>
  <c r="BD152" i="1"/>
  <c r="AX152" i="1"/>
  <c r="BG152" i="1"/>
  <c r="AW152" i="1"/>
  <c r="AY152" i="1"/>
  <c r="BF152" i="1"/>
  <c r="BJ152" i="1"/>
  <c r="BK152" i="1"/>
  <c r="BA152" i="1"/>
  <c r="BE152" i="1"/>
  <c r="AV156" i="1"/>
  <c r="BD156" i="1"/>
  <c r="AW156" i="1"/>
  <c r="BF156" i="1"/>
  <c r="BG156" i="1"/>
  <c r="AX156" i="1"/>
  <c r="AY156" i="1"/>
  <c r="BI156" i="1"/>
  <c r="BB156" i="1"/>
  <c r="BL156" i="1"/>
  <c r="BJ156" i="1"/>
  <c r="BK156" i="1"/>
  <c r="BA156" i="1"/>
  <c r="BC156" i="1"/>
  <c r="BE156" i="1"/>
  <c r="AZ156" i="1"/>
  <c r="AN14" i="1"/>
  <c r="AN29" i="1"/>
  <c r="AN37" i="1"/>
  <c r="AN48" i="1"/>
  <c r="AN54" i="1"/>
  <c r="AN58" i="1"/>
  <c r="AN65" i="1"/>
  <c r="AN69" i="1"/>
  <c r="AN73" i="1"/>
  <c r="AN77" i="1"/>
  <c r="AN81" i="1"/>
  <c r="AN85" i="1"/>
  <c r="AV11" i="1"/>
  <c r="BG11" i="1"/>
  <c r="AY11" i="1"/>
  <c r="BD11" i="1"/>
  <c r="BB11" i="1"/>
  <c r="BC11" i="1"/>
  <c r="BL11" i="1"/>
  <c r="BI11" i="1"/>
  <c r="AX11" i="1"/>
  <c r="BE11" i="1"/>
  <c r="BA11" i="1"/>
  <c r="AZ11" i="1"/>
  <c r="BK11" i="1"/>
  <c r="BJ11" i="1"/>
  <c r="BF11" i="1"/>
  <c r="AN30" i="1"/>
  <c r="AV30" i="1"/>
  <c r="BC30" i="1"/>
  <c r="BL30" i="1"/>
  <c r="BD30" i="1"/>
  <c r="AW30" i="1"/>
  <c r="BE30" i="1"/>
  <c r="AZ30" i="1"/>
  <c r="BI30" i="1"/>
  <c r="AX30" i="1"/>
  <c r="AY30" i="1"/>
  <c r="BA30" i="1"/>
  <c r="BG30" i="1"/>
  <c r="BB30" i="1"/>
  <c r="BF30" i="1"/>
  <c r="BJ30" i="1"/>
  <c r="BK30" i="1"/>
  <c r="AV45" i="1"/>
  <c r="BA45" i="1"/>
  <c r="BJ45" i="1"/>
  <c r="BD45" i="1"/>
  <c r="BE45" i="1"/>
  <c r="BF45" i="1"/>
  <c r="AW45" i="1"/>
  <c r="BG45" i="1"/>
  <c r="AZ45" i="1"/>
  <c r="BL45" i="1"/>
  <c r="AX45" i="1"/>
  <c r="AY45" i="1"/>
  <c r="BB45" i="1"/>
  <c r="BK45" i="1"/>
  <c r="BC45" i="1"/>
  <c r="BI45" i="1"/>
  <c r="AN66" i="1"/>
  <c r="AV66" i="1"/>
  <c r="BD66" i="1"/>
  <c r="BA66" i="1"/>
  <c r="BK66" i="1"/>
  <c r="BB66" i="1"/>
  <c r="BL66" i="1"/>
  <c r="BC66" i="1"/>
  <c r="AX66" i="1"/>
  <c r="BG66" i="1"/>
  <c r="AW66" i="1"/>
  <c r="AY66" i="1"/>
  <c r="BF66" i="1"/>
  <c r="AZ66" i="1"/>
  <c r="BJ66" i="1"/>
  <c r="BE66" i="1"/>
  <c r="BI66" i="1"/>
  <c r="AN78" i="1"/>
  <c r="AV78" i="1"/>
  <c r="BA78" i="1"/>
  <c r="BJ78" i="1"/>
  <c r="BB78" i="1"/>
  <c r="BK78" i="1"/>
  <c r="BC78" i="1"/>
  <c r="BL78" i="1"/>
  <c r="AX78" i="1"/>
  <c r="BF78" i="1"/>
  <c r="AW78" i="1"/>
  <c r="AY78" i="1"/>
  <c r="BE78" i="1"/>
  <c r="AZ78" i="1"/>
  <c r="BD78" i="1"/>
  <c r="BG78" i="1"/>
  <c r="BI78" i="1"/>
  <c r="AV93" i="1"/>
  <c r="BC93" i="1"/>
  <c r="BL93" i="1"/>
  <c r="AW93" i="1"/>
  <c r="BF93" i="1"/>
  <c r="AX93" i="1"/>
  <c r="BG93" i="1"/>
  <c r="AY93" i="1"/>
  <c r="BI93" i="1"/>
  <c r="BB93" i="1"/>
  <c r="BJ93" i="1"/>
  <c r="BK93" i="1"/>
  <c r="AZ93" i="1"/>
  <c r="BD93" i="1"/>
  <c r="BE93" i="1"/>
  <c r="BA93" i="1"/>
  <c r="AV104" i="1"/>
  <c r="BD104" i="1"/>
  <c r="AY104" i="1"/>
  <c r="BI104" i="1"/>
  <c r="AZ104" i="1"/>
  <c r="BJ104" i="1"/>
  <c r="BA104" i="1"/>
  <c r="BK104" i="1"/>
  <c r="BE104" i="1"/>
  <c r="BL104" i="1"/>
  <c r="AW104" i="1"/>
  <c r="BC104" i="1"/>
  <c r="BF104" i="1"/>
  <c r="BB104" i="1"/>
  <c r="BG104" i="1"/>
  <c r="AX104" i="1"/>
  <c r="AV119" i="1"/>
  <c r="BA119" i="1"/>
  <c r="BJ119" i="1"/>
  <c r="BB119" i="1"/>
  <c r="BL119" i="1"/>
  <c r="BD119" i="1"/>
  <c r="AX119" i="1"/>
  <c r="BK119" i="1"/>
  <c r="AY119" i="1"/>
  <c r="AZ119" i="1"/>
  <c r="BF119" i="1"/>
  <c r="BG119" i="1"/>
  <c r="BC119" i="1"/>
  <c r="BE119" i="1"/>
  <c r="BI119" i="1"/>
  <c r="AW119" i="1"/>
  <c r="AV138" i="1"/>
  <c r="BD138" i="1"/>
  <c r="BE138" i="1"/>
  <c r="BC138" i="1"/>
  <c r="BF138" i="1"/>
  <c r="AW138" i="1"/>
  <c r="BG138" i="1"/>
  <c r="AZ138" i="1"/>
  <c r="BK138" i="1"/>
  <c r="BA138" i="1"/>
  <c r="BL138" i="1"/>
  <c r="BI138" i="1"/>
  <c r="BJ138" i="1"/>
  <c r="AX138" i="1"/>
  <c r="AY138" i="1"/>
  <c r="BB138" i="1"/>
  <c r="AV146" i="1"/>
  <c r="BD146" i="1"/>
  <c r="AX146" i="1"/>
  <c r="BG146" i="1"/>
  <c r="AY146" i="1"/>
  <c r="BI146" i="1"/>
  <c r="AZ146" i="1"/>
  <c r="BJ146" i="1"/>
  <c r="BC146" i="1"/>
  <c r="BA146" i="1"/>
  <c r="BK146" i="1"/>
  <c r="BB146" i="1"/>
  <c r="BE146" i="1"/>
  <c r="BL146" i="1"/>
  <c r="AW146" i="1"/>
  <c r="BF146" i="1"/>
  <c r="AN12" i="1"/>
  <c r="AV12" i="1"/>
  <c r="BD12" i="1"/>
  <c r="AW12" i="1"/>
  <c r="BE12" i="1"/>
  <c r="AX12" i="1"/>
  <c r="BF12" i="1"/>
  <c r="BA12" i="1"/>
  <c r="BJ12" i="1"/>
  <c r="AY12" i="1"/>
  <c r="AZ12" i="1"/>
  <c r="BB12" i="1"/>
  <c r="BI12" i="1"/>
  <c r="BC12" i="1"/>
  <c r="BG12" i="1"/>
  <c r="BK12" i="1"/>
  <c r="BL12" i="1"/>
  <c r="AN16" i="1"/>
  <c r="AV16" i="1"/>
  <c r="AZ16" i="1"/>
  <c r="BI16" i="1"/>
  <c r="BA16" i="1"/>
  <c r="BJ16" i="1"/>
  <c r="BB16" i="1"/>
  <c r="BK16" i="1"/>
  <c r="AW16" i="1"/>
  <c r="BE16" i="1"/>
  <c r="BC16" i="1"/>
  <c r="BD16" i="1"/>
  <c r="BF16" i="1"/>
  <c r="BG16" i="1"/>
  <c r="BL16" i="1"/>
  <c r="AX16" i="1"/>
  <c r="AY16" i="1"/>
  <c r="AN20" i="1"/>
  <c r="AV20" i="1"/>
  <c r="BD20" i="1"/>
  <c r="AW20" i="1"/>
  <c r="BE20" i="1"/>
  <c r="AX20" i="1"/>
  <c r="BF20" i="1"/>
  <c r="BA20" i="1"/>
  <c r="BJ20" i="1"/>
  <c r="BG20" i="1"/>
  <c r="BI20" i="1"/>
  <c r="BK20" i="1"/>
  <c r="AZ20" i="1"/>
  <c r="BL20" i="1"/>
  <c r="AY20" i="1"/>
  <c r="BB20" i="1"/>
  <c r="BC20" i="1"/>
  <c r="AN27" i="1"/>
  <c r="AV27" i="1"/>
  <c r="AZ27" i="1"/>
  <c r="BI27" i="1"/>
  <c r="BA27" i="1"/>
  <c r="BJ27" i="1"/>
  <c r="BB27" i="1"/>
  <c r="BK27" i="1"/>
  <c r="AW27" i="1"/>
  <c r="BE27" i="1"/>
  <c r="BL27" i="1"/>
  <c r="AX27" i="1"/>
  <c r="BD27" i="1"/>
  <c r="BC27" i="1"/>
  <c r="BF27" i="1"/>
  <c r="BG27" i="1"/>
  <c r="AY27" i="1"/>
  <c r="AN31" i="1"/>
  <c r="AV31" i="1"/>
  <c r="BD31" i="1"/>
  <c r="AW31" i="1"/>
  <c r="BE31" i="1"/>
  <c r="AX31" i="1"/>
  <c r="BF31" i="1"/>
  <c r="BA31" i="1"/>
  <c r="BJ31" i="1"/>
  <c r="AY31" i="1"/>
  <c r="AZ31" i="1"/>
  <c r="BB31" i="1"/>
  <c r="BI31" i="1"/>
  <c r="BG31" i="1"/>
  <c r="BC31" i="1"/>
  <c r="BK31" i="1"/>
  <c r="BL31" i="1"/>
  <c r="AN35" i="1"/>
  <c r="AV35" i="1"/>
  <c r="AZ35" i="1"/>
  <c r="BI35" i="1"/>
  <c r="BA35" i="1"/>
  <c r="BJ35" i="1"/>
  <c r="BB35" i="1"/>
  <c r="BK35" i="1"/>
  <c r="AW35" i="1"/>
  <c r="BE35" i="1"/>
  <c r="BC35" i="1"/>
  <c r="BD35" i="1"/>
  <c r="BF35" i="1"/>
  <c r="AX35" i="1"/>
  <c r="BL35" i="1"/>
  <c r="AY35" i="1"/>
  <c r="BG35" i="1"/>
  <c r="AN39" i="1"/>
  <c r="AV39" i="1"/>
  <c r="AW39" i="1"/>
  <c r="BE39" i="1"/>
  <c r="AX39" i="1"/>
  <c r="BF39" i="1"/>
  <c r="BA39" i="1"/>
  <c r="BJ39" i="1"/>
  <c r="BD39" i="1"/>
  <c r="BG39" i="1"/>
  <c r="BI39" i="1"/>
  <c r="AZ39" i="1"/>
  <c r="AY39" i="1"/>
  <c r="BB39" i="1"/>
  <c r="BL39" i="1"/>
  <c r="BC39" i="1"/>
  <c r="BK39" i="1"/>
  <c r="AN46" i="1"/>
  <c r="AV46" i="1"/>
  <c r="BB46" i="1"/>
  <c r="BK46" i="1"/>
  <c r="AW46" i="1"/>
  <c r="BE46" i="1"/>
  <c r="AZ46" i="1"/>
  <c r="BL46" i="1"/>
  <c r="BA46" i="1"/>
  <c r="BC46" i="1"/>
  <c r="BG46" i="1"/>
  <c r="BD46" i="1"/>
  <c r="BF46" i="1"/>
  <c r="BI46" i="1"/>
  <c r="BJ46" i="1"/>
  <c r="AX46" i="1"/>
  <c r="AY46" i="1"/>
  <c r="AG59" i="1"/>
  <c r="AV52" i="1"/>
  <c r="AW52" i="1"/>
  <c r="BE52" i="1"/>
  <c r="AZ52" i="1"/>
  <c r="BI52" i="1"/>
  <c r="AX52" i="1"/>
  <c r="BJ52" i="1"/>
  <c r="AY52" i="1"/>
  <c r="BK52" i="1"/>
  <c r="BA52" i="1"/>
  <c r="BL52" i="1"/>
  <c r="BD52" i="1"/>
  <c r="BB52" i="1"/>
  <c r="BC52" i="1"/>
  <c r="BF52" i="1"/>
  <c r="BG52" i="1"/>
  <c r="AN56" i="1"/>
  <c r="AV56" i="1"/>
  <c r="BA56" i="1"/>
  <c r="BD56" i="1"/>
  <c r="BB56" i="1"/>
  <c r="BL56" i="1"/>
  <c r="BC56" i="1"/>
  <c r="BE56" i="1"/>
  <c r="AX56" i="1"/>
  <c r="BI56" i="1"/>
  <c r="BF56" i="1"/>
  <c r="BG56" i="1"/>
  <c r="BJ56" i="1"/>
  <c r="AW56" i="1"/>
  <c r="BK56" i="1"/>
  <c r="AY56" i="1"/>
  <c r="AZ56" i="1"/>
  <c r="AN63" i="1"/>
  <c r="AV63" i="1"/>
  <c r="BA63" i="1"/>
  <c r="BJ63" i="1"/>
  <c r="AZ63" i="1"/>
  <c r="BK63" i="1"/>
  <c r="BB63" i="1"/>
  <c r="BL63" i="1"/>
  <c r="BC63" i="1"/>
  <c r="AW63" i="1"/>
  <c r="BF63" i="1"/>
  <c r="BD63" i="1"/>
  <c r="BE63" i="1"/>
  <c r="BG63" i="1"/>
  <c r="BI63" i="1"/>
  <c r="AY63" i="1"/>
  <c r="AX63" i="1"/>
  <c r="AN67" i="1"/>
  <c r="AV67" i="1"/>
  <c r="AW67" i="1"/>
  <c r="BE67" i="1"/>
  <c r="BD67" i="1"/>
  <c r="BF67" i="1"/>
  <c r="AX67" i="1"/>
  <c r="BG67" i="1"/>
  <c r="BA67" i="1"/>
  <c r="BK67" i="1"/>
  <c r="AY67" i="1"/>
  <c r="AZ67" i="1"/>
  <c r="BB67" i="1"/>
  <c r="BJ67" i="1"/>
  <c r="BC67" i="1"/>
  <c r="BI67" i="1"/>
  <c r="BL67" i="1"/>
  <c r="AN71" i="1"/>
  <c r="AV71" i="1"/>
  <c r="BB71" i="1"/>
  <c r="BK71" i="1"/>
  <c r="BC71" i="1"/>
  <c r="BL71" i="1"/>
  <c r="BD71" i="1"/>
  <c r="AY71" i="1"/>
  <c r="BG71" i="1"/>
  <c r="BE71" i="1"/>
  <c r="BF71" i="1"/>
  <c r="BI71" i="1"/>
  <c r="AX71" i="1"/>
  <c r="BJ71" i="1"/>
  <c r="AW71" i="1"/>
  <c r="AZ71" i="1"/>
  <c r="BA71" i="1"/>
  <c r="AN75" i="1"/>
  <c r="AV75" i="1"/>
  <c r="AX75" i="1"/>
  <c r="BF75" i="1"/>
  <c r="AY75" i="1"/>
  <c r="BG75" i="1"/>
  <c r="AZ75" i="1"/>
  <c r="BI75" i="1"/>
  <c r="BC75" i="1"/>
  <c r="BL75" i="1"/>
  <c r="BJ75" i="1"/>
  <c r="BK75" i="1"/>
  <c r="BB75" i="1"/>
  <c r="AW75" i="1"/>
  <c r="BA75" i="1"/>
  <c r="BD75" i="1"/>
  <c r="BE75" i="1"/>
  <c r="AN79" i="1"/>
  <c r="AV79" i="1"/>
  <c r="BB79" i="1"/>
  <c r="BK79" i="1"/>
  <c r="BC79" i="1"/>
  <c r="BL79" i="1"/>
  <c r="BD79" i="1"/>
  <c r="AY79" i="1"/>
  <c r="BG79" i="1"/>
  <c r="AW79" i="1"/>
  <c r="AX79" i="1"/>
  <c r="AZ79" i="1"/>
  <c r="BF79" i="1"/>
  <c r="BA79" i="1"/>
  <c r="BI79" i="1"/>
  <c r="BJ79" i="1"/>
  <c r="BE79" i="1"/>
  <c r="AN83" i="1"/>
  <c r="AV83" i="1"/>
  <c r="AX83" i="1"/>
  <c r="BF83" i="1"/>
  <c r="AY83" i="1"/>
  <c r="BG83" i="1"/>
  <c r="AZ83" i="1"/>
  <c r="BI83" i="1"/>
  <c r="BC83" i="1"/>
  <c r="BL83" i="1"/>
  <c r="BA83" i="1"/>
  <c r="BB83" i="1"/>
  <c r="BD83" i="1"/>
  <c r="BK83" i="1"/>
  <c r="BE83" i="1"/>
  <c r="AW83" i="1"/>
  <c r="BJ83" i="1"/>
  <c r="AV90" i="1"/>
  <c r="AZ90" i="1"/>
  <c r="BI90" i="1"/>
  <c r="BE90" i="1"/>
  <c r="AW90" i="1"/>
  <c r="BF90" i="1"/>
  <c r="AX90" i="1"/>
  <c r="BG90" i="1"/>
  <c r="BB90" i="1"/>
  <c r="BL90" i="1"/>
  <c r="AY90" i="1"/>
  <c r="BA90" i="1"/>
  <c r="BJ90" i="1"/>
  <c r="BC90" i="1"/>
  <c r="BD90" i="1"/>
  <c r="BK90" i="1"/>
  <c r="AV94" i="1"/>
  <c r="BD94" i="1"/>
  <c r="AZ94" i="1"/>
  <c r="BJ94" i="1"/>
  <c r="BA94" i="1"/>
  <c r="BK94" i="1"/>
  <c r="BB94" i="1"/>
  <c r="BL94" i="1"/>
  <c r="AW94" i="1"/>
  <c r="BF94" i="1"/>
  <c r="BC94" i="1"/>
  <c r="AY94" i="1"/>
  <c r="BE94" i="1"/>
  <c r="BG94" i="1"/>
  <c r="AX94" i="1"/>
  <c r="BI94" i="1"/>
  <c r="AV101" i="1"/>
  <c r="BA101" i="1"/>
  <c r="BJ101" i="1"/>
  <c r="AX101" i="1"/>
  <c r="BG101" i="1"/>
  <c r="AY101" i="1"/>
  <c r="BI101" i="1"/>
  <c r="AZ101" i="1"/>
  <c r="BK101" i="1"/>
  <c r="BD101" i="1"/>
  <c r="BL101" i="1"/>
  <c r="BB101" i="1"/>
  <c r="BC101" i="1"/>
  <c r="BE101" i="1"/>
  <c r="AW101" i="1"/>
  <c r="BF101" i="1"/>
  <c r="AV105" i="1"/>
  <c r="AW105" i="1"/>
  <c r="BE105" i="1"/>
  <c r="BB105" i="1"/>
  <c r="BL105" i="1"/>
  <c r="BC105" i="1"/>
  <c r="BD105" i="1"/>
  <c r="AY105" i="1"/>
  <c r="BI105" i="1"/>
  <c r="AX105" i="1"/>
  <c r="AZ105" i="1"/>
  <c r="BA105" i="1"/>
  <c r="BJ105" i="1"/>
  <c r="BK105" i="1"/>
  <c r="BG105" i="1"/>
  <c r="BF105" i="1"/>
  <c r="AV109" i="1"/>
  <c r="BA109" i="1"/>
  <c r="BJ109" i="1"/>
  <c r="AW109" i="1"/>
  <c r="BF109" i="1"/>
  <c r="AX109" i="1"/>
  <c r="BG109" i="1"/>
  <c r="AY109" i="1"/>
  <c r="BI109" i="1"/>
  <c r="BC109" i="1"/>
  <c r="BK109" i="1"/>
  <c r="AZ109" i="1"/>
  <c r="BB109" i="1"/>
  <c r="BD109" i="1"/>
  <c r="BE109" i="1"/>
  <c r="BL109" i="1"/>
  <c r="AV116" i="1"/>
  <c r="AX116" i="1"/>
  <c r="BF116" i="1"/>
  <c r="BD116" i="1"/>
  <c r="AW116" i="1"/>
  <c r="BA116" i="1"/>
  <c r="BK116" i="1"/>
  <c r="BE116" i="1"/>
  <c r="BG116" i="1"/>
  <c r="BI116" i="1"/>
  <c r="BJ116" i="1"/>
  <c r="AZ116" i="1"/>
  <c r="BB116" i="1"/>
  <c r="AY116" i="1"/>
  <c r="BC116" i="1"/>
  <c r="BL116" i="1"/>
  <c r="AV120" i="1"/>
  <c r="BB120" i="1"/>
  <c r="BK120" i="1"/>
  <c r="BE120" i="1"/>
  <c r="AY120" i="1"/>
  <c r="BJ120" i="1"/>
  <c r="BG120" i="1"/>
  <c r="AW120" i="1"/>
  <c r="BI120" i="1"/>
  <c r="AX120" i="1"/>
  <c r="BL120" i="1"/>
  <c r="BC120" i="1"/>
  <c r="BD120" i="1"/>
  <c r="AZ120" i="1"/>
  <c r="BF120" i="1"/>
  <c r="BA120" i="1"/>
  <c r="AV124" i="1"/>
  <c r="AX124" i="1"/>
  <c r="AZ124" i="1"/>
  <c r="BI124" i="1"/>
  <c r="BB124" i="1"/>
  <c r="BL124" i="1"/>
  <c r="BF124" i="1"/>
  <c r="BG124" i="1"/>
  <c r="AW124" i="1"/>
  <c r="BJ124" i="1"/>
  <c r="BC124" i="1"/>
  <c r="BD124" i="1"/>
  <c r="BA124" i="1"/>
  <c r="BE124" i="1"/>
  <c r="AY124" i="1"/>
  <c r="BK124" i="1"/>
  <c r="AV131" i="1"/>
  <c r="AW131" i="1"/>
  <c r="BE131" i="1"/>
  <c r="AZ131" i="1"/>
  <c r="BJ131" i="1"/>
  <c r="BD131" i="1"/>
  <c r="BF131" i="1"/>
  <c r="BG131" i="1"/>
  <c r="BA131" i="1"/>
  <c r="BL131" i="1"/>
  <c r="BB131" i="1"/>
  <c r="AY131" i="1"/>
  <c r="BC131" i="1"/>
  <c r="BI131" i="1"/>
  <c r="BK131" i="1"/>
  <c r="AX131" i="1"/>
  <c r="AV135" i="1"/>
  <c r="BA135" i="1"/>
  <c r="BJ135" i="1"/>
  <c r="BD135" i="1"/>
  <c r="AW135" i="1"/>
  <c r="BG135" i="1"/>
  <c r="AX135" i="1"/>
  <c r="BI135" i="1"/>
  <c r="AY135" i="1"/>
  <c r="BK135" i="1"/>
  <c r="BC135" i="1"/>
  <c r="BE135" i="1"/>
  <c r="AZ135" i="1"/>
  <c r="BL135" i="1"/>
  <c r="BB135" i="1"/>
  <c r="BF135" i="1"/>
  <c r="AV139" i="1"/>
  <c r="AW139" i="1"/>
  <c r="BE139" i="1"/>
  <c r="AY139" i="1"/>
  <c r="BI139" i="1"/>
  <c r="AZ139" i="1"/>
  <c r="BK139" i="1"/>
  <c r="BA139" i="1"/>
  <c r="BL139" i="1"/>
  <c r="BB139" i="1"/>
  <c r="BF139" i="1"/>
  <c r="BG139" i="1"/>
  <c r="AX139" i="1"/>
  <c r="BC139" i="1"/>
  <c r="BJ139" i="1"/>
  <c r="BD139" i="1"/>
  <c r="AV143" i="1"/>
  <c r="BA143" i="1"/>
  <c r="BJ143" i="1"/>
  <c r="BC143" i="1"/>
  <c r="BB143" i="1"/>
  <c r="BD143" i="1"/>
  <c r="BE143" i="1"/>
  <c r="AX143" i="1"/>
  <c r="BI143" i="1"/>
  <c r="BF143" i="1"/>
  <c r="BL143" i="1"/>
  <c r="BG143" i="1"/>
  <c r="BK143" i="1"/>
  <c r="AW143" i="1"/>
  <c r="AY143" i="1"/>
  <c r="AZ143" i="1"/>
  <c r="AV150" i="1"/>
  <c r="AX150" i="1"/>
  <c r="BF150" i="1"/>
  <c r="BD150" i="1"/>
  <c r="BE150" i="1"/>
  <c r="AW150" i="1"/>
  <c r="BG150" i="1"/>
  <c r="BA150" i="1"/>
  <c r="BK150" i="1"/>
  <c r="BI150" i="1"/>
  <c r="BJ150" i="1"/>
  <c r="AY150" i="1"/>
  <c r="BL150" i="1"/>
  <c r="AZ150" i="1"/>
  <c r="BB150" i="1"/>
  <c r="BC150" i="1"/>
  <c r="AV154" i="1"/>
  <c r="BB154" i="1"/>
  <c r="BK154" i="1"/>
  <c r="AY154" i="1"/>
  <c r="BI154" i="1"/>
  <c r="AZ154" i="1"/>
  <c r="BJ154" i="1"/>
  <c r="BA154" i="1"/>
  <c r="BL154" i="1"/>
  <c r="BE154" i="1"/>
  <c r="BC154" i="1"/>
  <c r="BD154" i="1"/>
  <c r="BG154" i="1"/>
  <c r="BF154" i="1"/>
  <c r="AW154" i="1"/>
  <c r="AX154" i="1"/>
  <c r="AV158" i="1"/>
  <c r="AX158" i="1"/>
  <c r="BF158" i="1"/>
  <c r="BC158" i="1"/>
  <c r="BE158" i="1"/>
  <c r="BD158" i="1"/>
  <c r="AZ158" i="1"/>
  <c r="BJ158" i="1"/>
  <c r="AW158" i="1"/>
  <c r="AY158" i="1"/>
  <c r="BA158" i="1"/>
  <c r="BB158" i="1"/>
  <c r="BI158" i="1"/>
  <c r="BK158" i="1"/>
  <c r="BL158" i="1"/>
  <c r="BG158" i="1"/>
  <c r="AN45" i="1"/>
  <c r="AV26" i="1"/>
  <c r="AY26" i="1"/>
  <c r="BG26" i="1"/>
  <c r="AZ26" i="1"/>
  <c r="BI26" i="1"/>
  <c r="BA26" i="1"/>
  <c r="BJ26" i="1"/>
  <c r="BD26" i="1"/>
  <c r="BK26" i="1"/>
  <c r="BL26" i="1"/>
  <c r="AW26" i="1"/>
  <c r="BC26" i="1"/>
  <c r="AX26" i="1"/>
  <c r="BB26" i="1"/>
  <c r="BE26" i="1"/>
  <c r="BF26" i="1"/>
  <c r="AN38" i="1"/>
  <c r="AV38" i="1"/>
  <c r="BC38" i="1"/>
  <c r="BL38" i="1"/>
  <c r="BD38" i="1"/>
  <c r="AW38" i="1"/>
  <c r="BE38" i="1"/>
  <c r="AZ38" i="1"/>
  <c r="BI38" i="1"/>
  <c r="BF38" i="1"/>
  <c r="BG38" i="1"/>
  <c r="BJ38" i="1"/>
  <c r="AY38" i="1"/>
  <c r="BK38" i="1"/>
  <c r="AX38" i="1"/>
  <c r="BA38" i="1"/>
  <c r="BB38" i="1"/>
  <c r="AN62" i="1"/>
  <c r="AV62" i="1"/>
  <c r="AZ62" i="1"/>
  <c r="BI62" i="1"/>
  <c r="AW62" i="1"/>
  <c r="BF62" i="1"/>
  <c r="AX62" i="1"/>
  <c r="BG62" i="1"/>
  <c r="AY62" i="1"/>
  <c r="BJ62" i="1"/>
  <c r="BC62" i="1"/>
  <c r="BA62" i="1"/>
  <c r="BB62" i="1"/>
  <c r="BD62" i="1"/>
  <c r="BL62" i="1"/>
  <c r="BE62" i="1"/>
  <c r="BK62" i="1"/>
  <c r="AN74" i="1"/>
  <c r="AV74" i="1"/>
  <c r="AW74" i="1"/>
  <c r="BE74" i="1"/>
  <c r="AX74" i="1"/>
  <c r="BF74" i="1"/>
  <c r="AY74" i="1"/>
  <c r="BG74" i="1"/>
  <c r="BB74" i="1"/>
  <c r="BK74" i="1"/>
  <c r="BI74" i="1"/>
  <c r="BJ74" i="1"/>
  <c r="BL74" i="1"/>
  <c r="BA74" i="1"/>
  <c r="AZ74" i="1"/>
  <c r="BC74" i="1"/>
  <c r="BD74" i="1"/>
  <c r="AV89" i="1"/>
  <c r="AY89" i="1"/>
  <c r="BG89" i="1"/>
  <c r="BB89" i="1"/>
  <c r="BL89" i="1"/>
  <c r="BC89" i="1"/>
  <c r="BD89" i="1"/>
  <c r="AX89" i="1"/>
  <c r="BI89" i="1"/>
  <c r="AW89" i="1"/>
  <c r="BE89" i="1"/>
  <c r="BF89" i="1"/>
  <c r="BJ89" i="1"/>
  <c r="BA89" i="1"/>
  <c r="AZ89" i="1"/>
  <c r="BK89" i="1"/>
  <c r="AV108" i="1"/>
  <c r="AZ108" i="1"/>
  <c r="BI108" i="1"/>
  <c r="BC108" i="1"/>
  <c r="BD108" i="1"/>
  <c r="BE108" i="1"/>
  <c r="AY108" i="1"/>
  <c r="BJ108" i="1"/>
  <c r="BF108" i="1"/>
  <c r="AW108" i="1"/>
  <c r="AX108" i="1"/>
  <c r="BG108" i="1"/>
  <c r="BK108" i="1"/>
  <c r="BA108" i="1"/>
  <c r="BB108" i="1"/>
  <c r="BL108" i="1"/>
  <c r="AV130" i="1"/>
  <c r="BD130" i="1"/>
  <c r="AW130" i="1"/>
  <c r="BF130" i="1"/>
  <c r="AY130" i="1"/>
  <c r="BJ130" i="1"/>
  <c r="AZ130" i="1"/>
  <c r="BK130" i="1"/>
  <c r="BA130" i="1"/>
  <c r="BL130" i="1"/>
  <c r="BE130" i="1"/>
  <c r="BG130" i="1"/>
  <c r="AX130" i="1"/>
  <c r="BC130" i="1"/>
  <c r="BI130" i="1"/>
  <c r="BB130" i="1"/>
  <c r="AV153" i="1"/>
  <c r="BA153" i="1"/>
  <c r="BJ153" i="1"/>
  <c r="BE153" i="1"/>
  <c r="AW153" i="1"/>
  <c r="BF153" i="1"/>
  <c r="AX153" i="1"/>
  <c r="BG153" i="1"/>
  <c r="BB153" i="1"/>
  <c r="BL153" i="1"/>
  <c r="AY153" i="1"/>
  <c r="AZ153" i="1"/>
  <c r="BI153" i="1"/>
  <c r="BC153" i="1"/>
  <c r="BD153" i="1"/>
  <c r="BK153" i="1"/>
  <c r="AH59" i="1"/>
  <c r="AV15" i="1"/>
  <c r="AY15" i="1"/>
  <c r="BG15" i="1"/>
  <c r="AZ15" i="1"/>
  <c r="BI15" i="1"/>
  <c r="BA15" i="1"/>
  <c r="BJ15" i="1"/>
  <c r="BD15" i="1"/>
  <c r="BB15" i="1"/>
  <c r="BC15" i="1"/>
  <c r="BE15" i="1"/>
  <c r="BL15" i="1"/>
  <c r="AW15" i="1"/>
  <c r="BK15" i="1"/>
  <c r="AX15" i="1"/>
  <c r="BF15" i="1"/>
  <c r="AN19" i="1"/>
  <c r="AV19" i="1"/>
  <c r="BC19" i="1"/>
  <c r="BL19" i="1"/>
  <c r="BD19" i="1"/>
  <c r="AW19" i="1"/>
  <c r="BE19" i="1"/>
  <c r="AZ19" i="1"/>
  <c r="BI19" i="1"/>
  <c r="BF19" i="1"/>
  <c r="BG19" i="1"/>
  <c r="BJ19" i="1"/>
  <c r="AY19" i="1"/>
  <c r="AX19" i="1"/>
  <c r="BA19" i="1"/>
  <c r="BB19" i="1"/>
  <c r="BK19" i="1"/>
  <c r="AV34" i="1"/>
  <c r="AY34" i="1"/>
  <c r="BG34" i="1"/>
  <c r="AZ34" i="1"/>
  <c r="BI34" i="1"/>
  <c r="BA34" i="1"/>
  <c r="BJ34" i="1"/>
  <c r="BD34" i="1"/>
  <c r="BB34" i="1"/>
  <c r="BC34" i="1"/>
  <c r="BE34" i="1"/>
  <c r="BL34" i="1"/>
  <c r="BF34" i="1"/>
  <c r="BK34" i="1"/>
  <c r="AX34" i="1"/>
  <c r="AW34" i="1"/>
  <c r="AN55" i="1"/>
  <c r="AV55" i="1"/>
  <c r="AZ55" i="1"/>
  <c r="BI55" i="1"/>
  <c r="BC55" i="1"/>
  <c r="BL55" i="1"/>
  <c r="BF55" i="1"/>
  <c r="AW55" i="1"/>
  <c r="BG55" i="1"/>
  <c r="AX55" i="1"/>
  <c r="BJ55" i="1"/>
  <c r="BB55" i="1"/>
  <c r="AY55" i="1"/>
  <c r="BA55" i="1"/>
  <c r="BD55" i="1"/>
  <c r="BE55" i="1"/>
  <c r="BK55" i="1"/>
  <c r="AN70" i="1"/>
  <c r="AV70" i="1"/>
  <c r="BA70" i="1"/>
  <c r="BJ70" i="1"/>
  <c r="BB70" i="1"/>
  <c r="BK70" i="1"/>
  <c r="BC70" i="1"/>
  <c r="BL70" i="1"/>
  <c r="AX70" i="1"/>
  <c r="BF70" i="1"/>
  <c r="BD70" i="1"/>
  <c r="BE70" i="1"/>
  <c r="BG70" i="1"/>
  <c r="AW70" i="1"/>
  <c r="BI70" i="1"/>
  <c r="AY70" i="1"/>
  <c r="AZ70" i="1"/>
  <c r="AN82" i="1"/>
  <c r="AV82" i="1"/>
  <c r="AW82" i="1"/>
  <c r="BE82" i="1"/>
  <c r="AX82" i="1"/>
  <c r="BF82" i="1"/>
  <c r="AY82" i="1"/>
  <c r="BG82" i="1"/>
  <c r="BB82" i="1"/>
  <c r="BK82" i="1"/>
  <c r="AZ82" i="1"/>
  <c r="BA82" i="1"/>
  <c r="BC82" i="1"/>
  <c r="BJ82" i="1"/>
  <c r="BD82" i="1"/>
  <c r="BI82" i="1"/>
  <c r="BL82" i="1"/>
  <c r="AV97" i="1"/>
  <c r="AY97" i="1"/>
  <c r="BG97" i="1"/>
  <c r="BA97" i="1"/>
  <c r="BK97" i="1"/>
  <c r="BB97" i="1"/>
  <c r="BL97" i="1"/>
  <c r="BC97" i="1"/>
  <c r="AW97" i="1"/>
  <c r="BF97" i="1"/>
  <c r="BD97" i="1"/>
  <c r="BE97" i="1"/>
  <c r="AZ97" i="1"/>
  <c r="BI97" i="1"/>
  <c r="BJ97" i="1"/>
  <c r="AX97" i="1"/>
  <c r="AV115" i="1"/>
  <c r="AW115" i="1"/>
  <c r="BE115" i="1"/>
  <c r="BA115" i="1"/>
  <c r="BK115" i="1"/>
  <c r="BB115" i="1"/>
  <c r="BL115" i="1"/>
  <c r="BC115" i="1"/>
  <c r="AX115" i="1"/>
  <c r="BG115" i="1"/>
  <c r="BD115" i="1"/>
  <c r="AZ115" i="1"/>
  <c r="BF115" i="1"/>
  <c r="BI115" i="1"/>
  <c r="BJ115" i="1"/>
  <c r="AY115" i="1"/>
  <c r="AV123" i="1"/>
  <c r="AW123" i="1"/>
  <c r="BE123" i="1"/>
  <c r="BF123" i="1"/>
  <c r="BG123" i="1"/>
  <c r="AY123" i="1"/>
  <c r="BK123" i="1"/>
  <c r="AZ123" i="1"/>
  <c r="BL123" i="1"/>
  <c r="BA123" i="1"/>
  <c r="BD123" i="1"/>
  <c r="BI123" i="1"/>
  <c r="BC123" i="1"/>
  <c r="BJ123" i="1"/>
  <c r="AX123" i="1"/>
  <c r="BB123" i="1"/>
  <c r="AV134" i="1"/>
  <c r="AZ134" i="1"/>
  <c r="BI134" i="1"/>
  <c r="BA134" i="1"/>
  <c r="BK134" i="1"/>
  <c r="BB134" i="1"/>
  <c r="BC134" i="1"/>
  <c r="BD134" i="1"/>
  <c r="AW134" i="1"/>
  <c r="BG134" i="1"/>
  <c r="AX134" i="1"/>
  <c r="BJ134" i="1"/>
  <c r="BL134" i="1"/>
  <c r="AY134" i="1"/>
  <c r="BE134" i="1"/>
  <c r="BF134" i="1"/>
  <c r="AV142" i="1"/>
  <c r="AZ142" i="1"/>
  <c r="BI142" i="1"/>
  <c r="AY142" i="1"/>
  <c r="BJ142" i="1"/>
  <c r="BF142" i="1"/>
  <c r="AW142" i="1"/>
  <c r="BG142" i="1"/>
  <c r="AX142" i="1"/>
  <c r="BK142" i="1"/>
  <c r="BC142" i="1"/>
  <c r="BA142" i="1"/>
  <c r="BB142" i="1"/>
  <c r="BE142" i="1"/>
  <c r="BD142" i="1"/>
  <c r="BL142" i="1"/>
  <c r="AV157" i="1"/>
  <c r="AW157" i="1"/>
  <c r="BE157" i="1"/>
  <c r="AZ157" i="1"/>
  <c r="BJ157" i="1"/>
  <c r="BK157" i="1"/>
  <c r="BA157" i="1"/>
  <c r="BB157" i="1"/>
  <c r="BL157" i="1"/>
  <c r="BF157" i="1"/>
  <c r="AX157" i="1"/>
  <c r="AY157" i="1"/>
  <c r="BC157" i="1"/>
  <c r="BD157" i="1"/>
  <c r="BG157" i="1"/>
  <c r="BI157" i="1"/>
  <c r="AN13" i="1"/>
  <c r="AV13" i="1"/>
  <c r="AW13" i="1"/>
  <c r="BE13" i="1"/>
  <c r="AX13" i="1"/>
  <c r="BF13" i="1"/>
  <c r="AY13" i="1"/>
  <c r="BG13" i="1"/>
  <c r="BB13" i="1"/>
  <c r="BK13" i="1"/>
  <c r="AZ13" i="1"/>
  <c r="BA13" i="1"/>
  <c r="BC13" i="1"/>
  <c r="BJ13" i="1"/>
  <c r="BI13" i="1"/>
  <c r="BD13" i="1"/>
  <c r="BL13" i="1"/>
  <c r="AV17" i="1"/>
  <c r="BA17" i="1"/>
  <c r="BJ17" i="1"/>
  <c r="BB17" i="1"/>
  <c r="BK17" i="1"/>
  <c r="BC17" i="1"/>
  <c r="BL17" i="1"/>
  <c r="AX17" i="1"/>
  <c r="BF17" i="1"/>
  <c r="BD17" i="1"/>
  <c r="BE17" i="1"/>
  <c r="BG17" i="1"/>
  <c r="AW17" i="1"/>
  <c r="AY17" i="1"/>
  <c r="AZ17" i="1"/>
  <c r="BI17" i="1"/>
  <c r="AN24" i="1"/>
  <c r="AN40" i="1" s="1"/>
  <c r="AR12" i="1" s="1"/>
  <c r="AT12" i="1" s="1"/>
  <c r="AV24" i="1"/>
  <c r="AW24" i="1"/>
  <c r="BE24" i="1"/>
  <c r="AX24" i="1"/>
  <c r="BF24" i="1"/>
  <c r="AY24" i="1"/>
  <c r="BG24" i="1"/>
  <c r="BB24" i="1"/>
  <c r="BK24" i="1"/>
  <c r="BI24" i="1"/>
  <c r="BJ24" i="1"/>
  <c r="BL24" i="1"/>
  <c r="BA24" i="1"/>
  <c r="AZ24" i="1"/>
  <c r="BC24" i="1"/>
  <c r="BD24" i="1"/>
  <c r="AN28" i="1"/>
  <c r="AV28" i="1"/>
  <c r="BA28" i="1"/>
  <c r="BJ28" i="1"/>
  <c r="BB28" i="1"/>
  <c r="BK28" i="1"/>
  <c r="BC28" i="1"/>
  <c r="BL28" i="1"/>
  <c r="AX28" i="1"/>
  <c r="BF28" i="1"/>
  <c r="AW28" i="1"/>
  <c r="AY28" i="1"/>
  <c r="BE28" i="1"/>
  <c r="AZ28" i="1"/>
  <c r="BD28" i="1"/>
  <c r="BG28" i="1"/>
  <c r="BI28" i="1"/>
  <c r="AN32" i="1"/>
  <c r="AV32" i="1"/>
  <c r="AW32" i="1"/>
  <c r="BE32" i="1"/>
  <c r="AX32" i="1"/>
  <c r="BF32" i="1"/>
  <c r="AY32" i="1"/>
  <c r="BG32" i="1"/>
  <c r="BB32" i="1"/>
  <c r="BK32" i="1"/>
  <c r="AZ32" i="1"/>
  <c r="BA32" i="1"/>
  <c r="BC32" i="1"/>
  <c r="BJ32" i="1"/>
  <c r="BD32" i="1"/>
  <c r="BI32" i="1"/>
  <c r="BL32" i="1"/>
  <c r="AN36" i="1"/>
  <c r="AV36" i="1"/>
  <c r="BA36" i="1"/>
  <c r="BJ36" i="1"/>
  <c r="BB36" i="1"/>
  <c r="BK36" i="1"/>
  <c r="BC36" i="1"/>
  <c r="BL36" i="1"/>
  <c r="AX36" i="1"/>
  <c r="BF36" i="1"/>
  <c r="BD36" i="1"/>
  <c r="BE36" i="1"/>
  <c r="BG36" i="1"/>
  <c r="AW36" i="1"/>
  <c r="BI36" i="1"/>
  <c r="AZ36" i="1"/>
  <c r="AY36" i="1"/>
  <c r="AN43" i="1"/>
  <c r="AN49" i="1" s="1"/>
  <c r="AR13" i="1" s="1"/>
  <c r="AT13" i="1" s="1"/>
  <c r="AV43" i="1"/>
  <c r="AX43" i="1"/>
  <c r="AY43" i="1"/>
  <c r="BG43" i="1"/>
  <c r="BB43" i="1"/>
  <c r="BK43" i="1"/>
  <c r="BC43" i="1"/>
  <c r="BD43" i="1"/>
  <c r="BE43" i="1"/>
  <c r="AW43" i="1"/>
  <c r="BJ43" i="1"/>
  <c r="BF43" i="1"/>
  <c r="BI43" i="1"/>
  <c r="BL43" i="1"/>
  <c r="BA43" i="1"/>
  <c r="AZ43" i="1"/>
  <c r="AN47" i="1"/>
  <c r="AV47" i="1"/>
  <c r="BC47" i="1"/>
  <c r="BL47" i="1"/>
  <c r="AX47" i="1"/>
  <c r="BF47" i="1"/>
  <c r="BG47" i="1"/>
  <c r="AW47" i="1"/>
  <c r="BI47" i="1"/>
  <c r="AY47" i="1"/>
  <c r="BJ47" i="1"/>
  <c r="BB47" i="1"/>
  <c r="BK47" i="1"/>
  <c r="BA47" i="1"/>
  <c r="AZ47" i="1"/>
  <c r="BD47" i="1"/>
  <c r="BE47" i="1"/>
  <c r="AN53" i="1"/>
  <c r="AV53" i="1"/>
  <c r="AX53" i="1"/>
  <c r="BF53" i="1"/>
  <c r="BA53" i="1"/>
  <c r="BJ53" i="1"/>
  <c r="BD53" i="1"/>
  <c r="BE53" i="1"/>
  <c r="BG53" i="1"/>
  <c r="AZ53" i="1"/>
  <c r="BL53" i="1"/>
  <c r="BI53" i="1"/>
  <c r="BK53" i="1"/>
  <c r="AY53" i="1"/>
  <c r="AW53" i="1"/>
  <c r="BB53" i="1"/>
  <c r="BC53" i="1"/>
  <c r="AV57" i="1"/>
  <c r="AW57" i="1"/>
  <c r="BE57" i="1"/>
  <c r="BF57" i="1"/>
  <c r="AX57" i="1"/>
  <c r="BG57" i="1"/>
  <c r="AY57" i="1"/>
  <c r="BI57" i="1"/>
  <c r="BB57" i="1"/>
  <c r="BL57" i="1"/>
  <c r="BJ57" i="1"/>
  <c r="BK57" i="1"/>
  <c r="BA57" i="1"/>
  <c r="BC57" i="1"/>
  <c r="BD57" i="1"/>
  <c r="AZ57" i="1"/>
  <c r="AN64" i="1"/>
  <c r="AV64" i="1"/>
  <c r="BB64" i="1"/>
  <c r="BK64" i="1"/>
  <c r="BD64" i="1"/>
  <c r="BE64" i="1"/>
  <c r="AW64" i="1"/>
  <c r="BF64" i="1"/>
  <c r="AZ64" i="1"/>
  <c r="BJ64" i="1"/>
  <c r="BG64" i="1"/>
  <c r="BI64" i="1"/>
  <c r="BL64" i="1"/>
  <c r="AY64" i="1"/>
  <c r="AX64" i="1"/>
  <c r="BA64" i="1"/>
  <c r="BC64" i="1"/>
  <c r="AV68" i="1"/>
  <c r="AX68" i="1"/>
  <c r="AY68" i="1"/>
  <c r="BG68" i="1"/>
  <c r="AZ68" i="1"/>
  <c r="BI68" i="1"/>
  <c r="BA68" i="1"/>
  <c r="BJ68" i="1"/>
  <c r="BD68" i="1"/>
  <c r="BB68" i="1"/>
  <c r="BC68" i="1"/>
  <c r="BE68" i="1"/>
  <c r="BL68" i="1"/>
  <c r="BF68" i="1"/>
  <c r="AW68" i="1"/>
  <c r="BK68" i="1"/>
  <c r="AN72" i="1"/>
  <c r="AV72" i="1"/>
  <c r="BC72" i="1"/>
  <c r="BL72" i="1"/>
  <c r="BD72" i="1"/>
  <c r="AW72" i="1"/>
  <c r="BE72" i="1"/>
  <c r="AZ72" i="1"/>
  <c r="BI72" i="1"/>
  <c r="BF72" i="1"/>
  <c r="BG72" i="1"/>
  <c r="BJ72" i="1"/>
  <c r="AY72" i="1"/>
  <c r="AX72" i="1"/>
  <c r="BK72" i="1"/>
  <c r="BA72" i="1"/>
  <c r="BB72" i="1"/>
  <c r="AV76" i="1"/>
  <c r="AY76" i="1"/>
  <c r="BG76" i="1"/>
  <c r="AZ76" i="1"/>
  <c r="BI76" i="1"/>
  <c r="BA76" i="1"/>
  <c r="BJ76" i="1"/>
  <c r="BD76" i="1"/>
  <c r="BK76" i="1"/>
  <c r="BL76" i="1"/>
  <c r="AW76" i="1"/>
  <c r="BC76" i="1"/>
  <c r="AX76" i="1"/>
  <c r="BB76" i="1"/>
  <c r="BE76" i="1"/>
  <c r="BF76" i="1"/>
  <c r="AN80" i="1"/>
  <c r="AV80" i="1"/>
  <c r="BC80" i="1"/>
  <c r="BL80" i="1"/>
  <c r="BD80" i="1"/>
  <c r="AW80" i="1"/>
  <c r="BE80" i="1"/>
  <c r="AZ80" i="1"/>
  <c r="BI80" i="1"/>
  <c r="AX80" i="1"/>
  <c r="AY80" i="1"/>
  <c r="BA80" i="1"/>
  <c r="BG80" i="1"/>
  <c r="BB80" i="1"/>
  <c r="BF80" i="1"/>
  <c r="BK80" i="1"/>
  <c r="BJ80" i="1"/>
  <c r="AV84" i="1"/>
  <c r="AY84" i="1"/>
  <c r="BA84" i="1"/>
  <c r="BD84" i="1"/>
  <c r="AZ84" i="1"/>
  <c r="BK84" i="1"/>
  <c r="BB84" i="1"/>
  <c r="BL84" i="1"/>
  <c r="BC84" i="1"/>
  <c r="BG84" i="1"/>
  <c r="BE84" i="1"/>
  <c r="BF84" i="1"/>
  <c r="AX84" i="1"/>
  <c r="BI84" i="1"/>
  <c r="BJ84" i="1"/>
  <c r="AW84" i="1"/>
  <c r="AV91" i="1"/>
  <c r="BA91" i="1"/>
  <c r="BJ91" i="1"/>
  <c r="AY91" i="1"/>
  <c r="BI91" i="1"/>
  <c r="AZ91" i="1"/>
  <c r="BK91" i="1"/>
  <c r="BB91" i="1"/>
  <c r="BL91" i="1"/>
  <c r="BE91" i="1"/>
  <c r="BC91" i="1"/>
  <c r="BD91" i="1"/>
  <c r="BF91" i="1"/>
  <c r="BG91" i="1"/>
  <c r="AW91" i="1"/>
  <c r="AX91" i="1"/>
  <c r="AV95" i="1"/>
  <c r="AW95" i="1"/>
  <c r="BE95" i="1"/>
  <c r="BC95" i="1"/>
  <c r="BD95" i="1"/>
  <c r="BF95" i="1"/>
  <c r="AZ95" i="1"/>
  <c r="BJ95" i="1"/>
  <c r="AX95" i="1"/>
  <c r="AY95" i="1"/>
  <c r="BG95" i="1"/>
  <c r="BL95" i="1"/>
  <c r="BB95" i="1"/>
  <c r="BI95" i="1"/>
  <c r="BA95" i="1"/>
  <c r="BK95" i="1"/>
  <c r="AV102" i="1"/>
  <c r="BB102" i="1"/>
  <c r="BK102" i="1"/>
  <c r="BA102" i="1"/>
  <c r="BL102" i="1"/>
  <c r="BC102" i="1"/>
  <c r="BD102" i="1"/>
  <c r="AX102" i="1"/>
  <c r="BG102" i="1"/>
  <c r="AW102" i="1"/>
  <c r="BE102" i="1"/>
  <c r="AY102" i="1"/>
  <c r="AZ102" i="1"/>
  <c r="BF102" i="1"/>
  <c r="BI102" i="1"/>
  <c r="BJ102" i="1"/>
  <c r="AV106" i="1"/>
  <c r="AX106" i="1"/>
  <c r="BF106" i="1"/>
  <c r="BE106" i="1"/>
  <c r="AW106" i="1"/>
  <c r="BG106" i="1"/>
  <c r="AY106" i="1"/>
  <c r="BI106" i="1"/>
  <c r="BB106" i="1"/>
  <c r="BL106" i="1"/>
  <c r="AZ106" i="1"/>
  <c r="BC106" i="1"/>
  <c r="BD106" i="1"/>
  <c r="BJ106" i="1"/>
  <c r="BK106" i="1"/>
  <c r="BA106" i="1"/>
  <c r="AV113" i="1"/>
  <c r="BC113" i="1"/>
  <c r="BL113" i="1"/>
  <c r="BD113" i="1"/>
  <c r="BE113" i="1"/>
  <c r="AW113" i="1"/>
  <c r="BF113" i="1"/>
  <c r="AZ113" i="1"/>
  <c r="BJ113" i="1"/>
  <c r="AX113" i="1"/>
  <c r="BK113" i="1"/>
  <c r="BB113" i="1"/>
  <c r="BG113" i="1"/>
  <c r="BI113" i="1"/>
  <c r="AY113" i="1"/>
  <c r="BA113" i="1"/>
  <c r="AV117" i="1"/>
  <c r="AY117" i="1"/>
  <c r="BG117" i="1"/>
  <c r="AX117" i="1"/>
  <c r="BD117" i="1"/>
  <c r="BB117" i="1"/>
  <c r="BE117" i="1"/>
  <c r="BF117" i="1"/>
  <c r="BI117" i="1"/>
  <c r="AZ117" i="1"/>
  <c r="BL117" i="1"/>
  <c r="BA117" i="1"/>
  <c r="AW117" i="1"/>
  <c r="BC117" i="1"/>
  <c r="BK117" i="1"/>
  <c r="BJ117" i="1"/>
  <c r="AV121" i="1"/>
  <c r="BC121" i="1"/>
  <c r="BL121" i="1"/>
  <c r="AY121" i="1"/>
  <c r="BI121" i="1"/>
  <c r="BE121" i="1"/>
  <c r="BD121" i="1"/>
  <c r="BF121" i="1"/>
  <c r="BG121" i="1"/>
  <c r="AZ121" i="1"/>
  <c r="BA121" i="1"/>
  <c r="BB121" i="1"/>
  <c r="BJ121" i="1"/>
  <c r="BK121" i="1"/>
  <c r="AW121" i="1"/>
  <c r="AX121" i="1"/>
  <c r="AV128" i="1"/>
  <c r="BB128" i="1"/>
  <c r="BK128" i="1"/>
  <c r="AY128" i="1"/>
  <c r="BI128" i="1"/>
  <c r="AW128" i="1"/>
  <c r="BG128" i="1"/>
  <c r="AX128" i="1"/>
  <c r="BJ128" i="1"/>
  <c r="AZ128" i="1"/>
  <c r="BL128" i="1"/>
  <c r="BD128" i="1"/>
  <c r="BE128" i="1"/>
  <c r="BC128" i="1"/>
  <c r="BF128" i="1"/>
  <c r="BA128" i="1"/>
  <c r="AV132" i="1"/>
  <c r="AX132" i="1"/>
  <c r="BF132" i="1"/>
  <c r="BC132" i="1"/>
  <c r="AZ132" i="1"/>
  <c r="BK132" i="1"/>
  <c r="BA132" i="1"/>
  <c r="BL132" i="1"/>
  <c r="BB132" i="1"/>
  <c r="BG132" i="1"/>
  <c r="AW132" i="1"/>
  <c r="BI132" i="1"/>
  <c r="AY132" i="1"/>
  <c r="BD132" i="1"/>
  <c r="BE132" i="1"/>
  <c r="BJ132" i="1"/>
  <c r="AV136" i="1"/>
  <c r="BB136" i="1"/>
  <c r="BK136" i="1"/>
  <c r="AX136" i="1"/>
  <c r="BG136" i="1"/>
  <c r="BC136" i="1"/>
  <c r="BD136" i="1"/>
  <c r="BE136" i="1"/>
  <c r="AY136" i="1"/>
  <c r="BJ136" i="1"/>
  <c r="AZ136" i="1"/>
  <c r="BL136" i="1"/>
  <c r="BI136" i="1"/>
  <c r="AW136" i="1"/>
  <c r="BA136" i="1"/>
  <c r="BF136" i="1"/>
  <c r="AV140" i="1"/>
  <c r="AX140" i="1"/>
  <c r="BF140" i="1"/>
  <c r="BB140" i="1"/>
  <c r="BL140" i="1"/>
  <c r="BE140" i="1"/>
  <c r="BG140" i="1"/>
  <c r="AW140" i="1"/>
  <c r="BI140" i="1"/>
  <c r="BA140" i="1"/>
  <c r="BC140" i="1"/>
  <c r="BD140" i="1"/>
  <c r="BJ140" i="1"/>
  <c r="BK140" i="1"/>
  <c r="AY140" i="1"/>
  <c r="AZ140" i="1"/>
  <c r="AV144" i="1"/>
  <c r="BB144" i="1"/>
  <c r="BK144" i="1"/>
  <c r="AW144" i="1"/>
  <c r="BF144" i="1"/>
  <c r="AX144" i="1"/>
  <c r="BI144" i="1"/>
  <c r="AY144" i="1"/>
  <c r="BJ144" i="1"/>
  <c r="AZ144" i="1"/>
  <c r="BL144" i="1"/>
  <c r="BD144" i="1"/>
  <c r="BA144" i="1"/>
  <c r="BC144" i="1"/>
  <c r="BE144" i="1"/>
  <c r="BG144" i="1"/>
  <c r="AV151" i="1"/>
  <c r="AY151" i="1"/>
  <c r="BG151" i="1"/>
  <c r="AX151" i="1"/>
  <c r="BI151" i="1"/>
  <c r="AZ151" i="1"/>
  <c r="BJ151" i="1"/>
  <c r="BA151" i="1"/>
  <c r="BK151" i="1"/>
  <c r="BD151" i="1"/>
  <c r="BL151" i="1"/>
  <c r="AW151" i="1"/>
  <c r="BB151" i="1"/>
  <c r="BC151" i="1"/>
  <c r="BE151" i="1"/>
  <c r="BF151" i="1"/>
  <c r="AV155" i="1"/>
  <c r="BC155" i="1"/>
  <c r="BL155" i="1"/>
  <c r="BB155" i="1"/>
  <c r="BD155" i="1"/>
  <c r="BE155" i="1"/>
  <c r="AY155" i="1"/>
  <c r="BI155" i="1"/>
  <c r="BF155" i="1"/>
  <c r="BG155" i="1"/>
  <c r="BJ155" i="1"/>
  <c r="AW155" i="1"/>
  <c r="AX155" i="1"/>
  <c r="AZ155" i="1"/>
  <c r="BA155" i="1"/>
  <c r="BK155" i="1"/>
  <c r="AV159" i="1"/>
  <c r="AY159" i="1"/>
  <c r="BG159" i="1"/>
  <c r="AW159" i="1"/>
  <c r="BF159" i="1"/>
  <c r="AX159" i="1"/>
  <c r="BJ159" i="1"/>
  <c r="BI159" i="1"/>
  <c r="AZ159" i="1"/>
  <c r="BC159" i="1"/>
  <c r="BA159" i="1"/>
  <c r="BB159" i="1"/>
  <c r="BK159" i="1"/>
  <c r="BD159" i="1"/>
  <c r="BE159" i="1"/>
  <c r="BL159" i="1"/>
  <c r="AN68" i="1"/>
  <c r="R8" i="11"/>
  <c r="Q8" i="11" s="1"/>
  <c r="AT6" i="22"/>
  <c r="AU6" i="22"/>
  <c r="AN52" i="1"/>
  <c r="AN11" i="1"/>
  <c r="AW11" i="1"/>
  <c r="E14" i="25"/>
  <c r="E17" i="25" s="1"/>
  <c r="AO86" i="1"/>
  <c r="AS15" i="1" s="1"/>
  <c r="AO21" i="1"/>
  <c r="AS11" i="1" s="1"/>
  <c r="C44" i="4"/>
  <c r="C43" i="4"/>
  <c r="C42" i="4"/>
  <c r="C41" i="4"/>
  <c r="C40" i="4"/>
  <c r="C39" i="4"/>
  <c r="C38" i="4"/>
  <c r="C37" i="4"/>
  <c r="C36" i="4"/>
  <c r="C35" i="4"/>
  <c r="C34" i="4"/>
  <c r="C33" i="4"/>
  <c r="C32" i="4"/>
  <c r="C31" i="4"/>
  <c r="C21" i="4"/>
  <c r="C22" i="4"/>
  <c r="C23" i="4"/>
  <c r="C25" i="4"/>
  <c r="C26" i="4"/>
  <c r="C27" i="4"/>
  <c r="C24" i="4"/>
  <c r="C28" i="4"/>
  <c r="C29" i="4"/>
  <c r="C20" i="4"/>
  <c r="J14" i="23"/>
  <c r="J15" i="23"/>
  <c r="J16" i="23"/>
  <c r="J17" i="23"/>
  <c r="J18" i="23"/>
  <c r="J19" i="23"/>
  <c r="J20" i="23"/>
  <c r="J21" i="23"/>
  <c r="J22" i="23"/>
  <c r="J13" i="23"/>
  <c r="AN86" i="1" l="1"/>
  <c r="AR15" i="1" s="1"/>
  <c r="AN59" i="1"/>
  <c r="AR14" i="1" s="1"/>
  <c r="AT14" i="1" s="1"/>
  <c r="AV147" i="1"/>
  <c r="AV125" i="1"/>
  <c r="J12" i="5" s="1"/>
  <c r="AV98" i="1"/>
  <c r="J11" i="5" s="1"/>
  <c r="AV40" i="1"/>
  <c r="J8" i="5" s="1"/>
  <c r="AV86" i="1"/>
  <c r="J9" i="5" s="1"/>
  <c r="AV59" i="1"/>
  <c r="J8" i="25" s="1"/>
  <c r="K8" i="25" s="1"/>
  <c r="AV160" i="1"/>
  <c r="AV110" i="1"/>
  <c r="J10" i="5" s="1"/>
  <c r="R9" i="11"/>
  <c r="Q9" i="11" s="1"/>
  <c r="AN21" i="1"/>
  <c r="AR11" i="1" s="1"/>
  <c r="AR16" i="1" s="1"/>
  <c r="AV49" i="1"/>
  <c r="J7" i="25" s="1"/>
  <c r="K7" i="25" s="1"/>
  <c r="AV21" i="1"/>
  <c r="J7" i="5" s="1"/>
  <c r="AT15" i="1"/>
  <c r="AS16" i="1"/>
  <c r="B6" i="19"/>
  <c r="B7" i="19"/>
  <c r="C7" i="19"/>
  <c r="C6" i="19"/>
  <c r="H14" i="23"/>
  <c r="L14" i="23" s="1"/>
  <c r="K14" i="23" s="1"/>
  <c r="H15" i="23"/>
  <c r="L15" i="23" s="1"/>
  <c r="K15" i="23" s="1"/>
  <c r="H16" i="23"/>
  <c r="L16" i="23" s="1"/>
  <c r="K16" i="23" s="1"/>
  <c r="H17" i="23"/>
  <c r="L17" i="23" s="1"/>
  <c r="K17" i="23" s="1"/>
  <c r="H18" i="23"/>
  <c r="L18" i="23" s="1"/>
  <c r="K18" i="23" s="1"/>
  <c r="H19" i="23"/>
  <c r="L19" i="23" s="1"/>
  <c r="K19" i="23" s="1"/>
  <c r="H20" i="23"/>
  <c r="L20" i="23" s="1"/>
  <c r="K20" i="23" s="1"/>
  <c r="H21" i="23"/>
  <c r="L21" i="23" s="1"/>
  <c r="K21" i="23" s="1"/>
  <c r="H22" i="23"/>
  <c r="L22" i="23" s="1"/>
  <c r="K22" i="23" s="1"/>
  <c r="H13" i="23"/>
  <c r="L13" i="23" s="1"/>
  <c r="K13" i="23" s="1"/>
  <c r="D23" i="23"/>
  <c r="E23" i="23"/>
  <c r="F23" i="23"/>
  <c r="G23" i="23"/>
  <c r="C23" i="23"/>
  <c r="J9" i="25" l="1"/>
  <c r="J13" i="5"/>
  <c r="AT11" i="1"/>
  <c r="J14" i="5"/>
  <c r="J10" i="25"/>
  <c r="AT16" i="1"/>
  <c r="B11" i="19"/>
  <c r="B9" i="19"/>
  <c r="C11" i="19"/>
  <c r="C9" i="19"/>
  <c r="H23" i="23"/>
  <c r="AW10" i="4"/>
  <c r="AW11" i="4"/>
  <c r="AW12" i="4"/>
  <c r="AW9" i="4"/>
  <c r="AV10" i="4"/>
  <c r="AV11" i="4"/>
  <c r="AV12" i="4"/>
  <c r="AV9" i="4"/>
  <c r="AU10" i="4"/>
  <c r="AU11" i="4"/>
  <c r="AU12" i="4"/>
  <c r="AU9" i="4"/>
  <c r="AT10" i="4"/>
  <c r="AT11" i="4"/>
  <c r="AT12" i="4"/>
  <c r="AT9" i="4"/>
  <c r="AS10" i="4"/>
  <c r="AS11" i="4"/>
  <c r="AS12" i="4"/>
  <c r="AS9" i="4"/>
  <c r="AR10" i="4"/>
  <c r="AR11" i="4"/>
  <c r="AR12" i="4"/>
  <c r="AR9" i="4"/>
  <c r="AQ10" i="4"/>
  <c r="AQ11" i="4"/>
  <c r="AQ12" i="4"/>
  <c r="AQ9" i="4"/>
  <c r="AP10" i="4"/>
  <c r="AP11" i="4"/>
  <c r="AP12" i="4"/>
  <c r="AP9" i="4"/>
  <c r="AO10" i="4"/>
  <c r="AO11" i="4"/>
  <c r="AO12" i="4"/>
  <c r="AO9" i="4"/>
  <c r="AN10" i="4"/>
  <c r="AN11" i="4"/>
  <c r="AN12" i="4"/>
  <c r="AN9" i="4"/>
  <c r="AM10" i="4"/>
  <c r="AM11" i="4"/>
  <c r="AM12" i="4"/>
  <c r="AM9" i="4"/>
  <c r="AL10" i="4"/>
  <c r="AL11" i="4"/>
  <c r="AL12" i="4"/>
  <c r="AL9" i="4"/>
  <c r="AK10" i="4"/>
  <c r="AK11" i="4"/>
  <c r="AK12" i="4"/>
  <c r="AK9" i="4"/>
  <c r="AJ10" i="4"/>
  <c r="AJ11" i="4"/>
  <c r="AJ12" i="4"/>
  <c r="AJ9" i="4"/>
  <c r="AK13" i="4" l="1"/>
  <c r="Q5" i="6" s="1"/>
  <c r="Q6" i="6" s="1"/>
  <c r="AM13" i="4"/>
  <c r="S5" i="6" s="1"/>
  <c r="S6" i="6" s="1"/>
  <c r="AO13" i="4"/>
  <c r="U5" i="6" s="1"/>
  <c r="U6" i="6" s="1"/>
  <c r="AQ13" i="4"/>
  <c r="W5" i="6" s="1"/>
  <c r="W6" i="6" s="1"/>
  <c r="AS13" i="4"/>
  <c r="Y5" i="6" s="1"/>
  <c r="Y6" i="6" s="1"/>
  <c r="AT13" i="4"/>
  <c r="Z5" i="6" s="1"/>
  <c r="Z6" i="6" s="1"/>
  <c r="AV13" i="4"/>
  <c r="AB5" i="6" s="1"/>
  <c r="AB6" i="6" s="1"/>
  <c r="AJ13" i="4"/>
  <c r="AL13" i="4"/>
  <c r="R5" i="6" s="1"/>
  <c r="R6" i="6" s="1"/>
  <c r="AN13" i="4"/>
  <c r="T5" i="6" s="1"/>
  <c r="T6" i="6" s="1"/>
  <c r="AP13" i="4"/>
  <c r="V5" i="6" s="1"/>
  <c r="V6" i="6" s="1"/>
  <c r="AR13" i="4"/>
  <c r="X5" i="6" s="1"/>
  <c r="X6" i="6" s="1"/>
  <c r="AU13" i="4"/>
  <c r="AA5" i="6" s="1"/>
  <c r="AA6" i="6" s="1"/>
  <c r="AW13" i="4"/>
  <c r="AC5" i="6" s="1"/>
  <c r="AC6" i="6" s="1"/>
  <c r="AE11" i="4"/>
  <c r="AE12" i="4"/>
  <c r="AE13" i="4"/>
  <c r="AE10" i="4"/>
  <c r="P5" i="6" l="1"/>
  <c r="P6" i="6" s="1"/>
  <c r="AH160" i="1"/>
  <c r="AG160" i="1"/>
  <c r="AF160" i="1"/>
  <c r="X160" i="1"/>
  <c r="Y160" i="1"/>
  <c r="Z160" i="1"/>
  <c r="AA160" i="1"/>
  <c r="AB160" i="1"/>
  <c r="AC160" i="1"/>
  <c r="AD160" i="1"/>
  <c r="AE160" i="1"/>
  <c r="W160" i="1"/>
  <c r="V160" i="1"/>
  <c r="V147" i="1"/>
  <c r="AD147" i="1"/>
  <c r="AC147" i="1"/>
  <c r="AB147" i="1"/>
  <c r="AA147" i="1"/>
  <c r="Z147" i="1"/>
  <c r="Y147" i="1"/>
  <c r="X147" i="1"/>
  <c r="W147" i="1"/>
  <c r="AE147" i="1"/>
  <c r="AF147" i="1"/>
  <c r="AG147" i="1"/>
  <c r="AH147" i="1"/>
  <c r="AH125" i="1"/>
  <c r="AG125" i="1"/>
  <c r="AF125" i="1"/>
  <c r="AE125" i="1"/>
  <c r="X125" i="1"/>
  <c r="Y125" i="1"/>
  <c r="Z125" i="1"/>
  <c r="AA125" i="1"/>
  <c r="AB125" i="1"/>
  <c r="AC125" i="1"/>
  <c r="AD125" i="1"/>
  <c r="W125" i="1"/>
  <c r="V125" i="1"/>
  <c r="V110" i="1"/>
  <c r="AD110" i="1"/>
  <c r="AC110" i="1"/>
  <c r="AB110" i="1"/>
  <c r="AA110" i="1"/>
  <c r="Z110" i="1"/>
  <c r="Y110" i="1"/>
  <c r="X110" i="1"/>
  <c r="W110" i="1"/>
  <c r="AE110" i="1"/>
  <c r="AF110" i="1"/>
  <c r="AG110" i="1"/>
  <c r="AH110" i="1"/>
  <c r="AH98" i="1"/>
  <c r="AG98" i="1"/>
  <c r="AF98" i="1"/>
  <c r="X98" i="1"/>
  <c r="Y98" i="1"/>
  <c r="Z98" i="1"/>
  <c r="AA98" i="1"/>
  <c r="AB98" i="1"/>
  <c r="AC98" i="1"/>
  <c r="AD98" i="1"/>
  <c r="AE98" i="1"/>
  <c r="W98" i="1"/>
  <c r="V98" i="1"/>
  <c r="V86" i="1"/>
  <c r="AD86" i="1"/>
  <c r="AC86" i="1"/>
  <c r="AB86" i="1"/>
  <c r="AA86" i="1"/>
  <c r="Z86" i="1"/>
  <c r="Y86" i="1"/>
  <c r="X86" i="1"/>
  <c r="W86" i="1"/>
  <c r="AE86" i="1"/>
  <c r="AF86" i="1"/>
  <c r="AG86" i="1"/>
  <c r="AH86" i="1"/>
  <c r="V40" i="1"/>
  <c r="W40" i="1"/>
  <c r="X40" i="1"/>
  <c r="Y40" i="1"/>
  <c r="Z40" i="1"/>
  <c r="AA40" i="1"/>
  <c r="AB40" i="1"/>
  <c r="AC40" i="1"/>
  <c r="AD40" i="1"/>
  <c r="AE40" i="1"/>
  <c r="AF40" i="1"/>
  <c r="AG40" i="1"/>
  <c r="AH40" i="1"/>
  <c r="AH21" i="1"/>
  <c r="AG21" i="1"/>
  <c r="AF21" i="1"/>
  <c r="AE21" i="1"/>
  <c r="AD21" i="1"/>
  <c r="AC21" i="1"/>
  <c r="AB21" i="1"/>
  <c r="AA21" i="1"/>
  <c r="Z21" i="1"/>
  <c r="Y21" i="1"/>
  <c r="X21" i="1"/>
  <c r="W21" i="1"/>
  <c r="V21" i="1"/>
  <c r="H20" i="5"/>
  <c r="E20" i="5"/>
  <c r="E9" i="5"/>
  <c r="D13" i="5"/>
  <c r="E13" i="5" s="1"/>
  <c r="D12" i="5"/>
  <c r="G12" i="5" s="1"/>
  <c r="H12" i="5" s="1"/>
  <c r="D11" i="5"/>
  <c r="G11" i="5" s="1"/>
  <c r="H11" i="5" s="1"/>
  <c r="D10" i="5"/>
  <c r="E10" i="5" s="1"/>
  <c r="D9" i="5"/>
  <c r="G9" i="5" s="1"/>
  <c r="H9" i="5" s="1"/>
  <c r="D8" i="5"/>
  <c r="G8" i="5" s="1"/>
  <c r="H8" i="5" s="1"/>
  <c r="D7" i="5"/>
  <c r="E7" i="5" s="1"/>
  <c r="E12" i="5" l="1"/>
  <c r="R11" i="11"/>
  <c r="Q11" i="11" s="1"/>
  <c r="R10" i="11"/>
  <c r="Q10" i="11" s="1"/>
  <c r="R6" i="11"/>
  <c r="Q6" i="11" s="1"/>
  <c r="S4" i="11"/>
  <c r="BF161" i="1"/>
  <c r="Y7" i="6" s="1"/>
  <c r="Y8" i="6" s="1"/>
  <c r="R7" i="11"/>
  <c r="Q7" i="11" s="1"/>
  <c r="K9" i="25"/>
  <c r="K10" i="25"/>
  <c r="G10" i="5"/>
  <c r="H10" i="5" s="1"/>
  <c r="E11" i="5"/>
  <c r="G13" i="5"/>
  <c r="H13" i="5" s="1"/>
  <c r="D14" i="5"/>
  <c r="E8" i="5"/>
  <c r="G7" i="5"/>
  <c r="H7" i="5" s="1"/>
  <c r="BE161" i="1" l="1"/>
  <c r="X7" i="6" s="1"/>
  <c r="X8" i="6" s="1"/>
  <c r="BB161" i="1"/>
  <c r="U7" i="6" s="1"/>
  <c r="U8" i="6" s="1"/>
  <c r="AZ161" i="1"/>
  <c r="S7" i="6" s="1"/>
  <c r="S8" i="6" s="1"/>
  <c r="BC161" i="1"/>
  <c r="V7" i="6" s="1"/>
  <c r="V8" i="6" s="1"/>
  <c r="BG161" i="1"/>
  <c r="BJ161" i="1"/>
  <c r="AA7" i="6" s="1"/>
  <c r="AA8" i="6" s="1"/>
  <c r="AY161" i="1"/>
  <c r="R7" i="6" s="1"/>
  <c r="R8" i="6" s="1"/>
  <c r="BA161" i="1"/>
  <c r="T7" i="6" s="1"/>
  <c r="T8" i="6" s="1"/>
  <c r="BD161" i="1"/>
  <c r="W7" i="6" s="1"/>
  <c r="W8" i="6" s="1"/>
  <c r="BK161" i="1"/>
  <c r="AB7" i="6" s="1"/>
  <c r="AB8" i="6" s="1"/>
  <c r="AX161" i="1"/>
  <c r="Q7" i="6" s="1"/>
  <c r="Q8" i="6" s="1"/>
  <c r="BI161" i="1"/>
  <c r="Z7" i="6" s="1"/>
  <c r="Z8" i="6" s="1"/>
  <c r="AW161" i="1"/>
  <c r="P7" i="6" s="1"/>
  <c r="P8" i="6" s="1"/>
  <c r="BL161" i="1"/>
  <c r="AC7" i="6" s="1"/>
  <c r="AC8" i="6" s="1"/>
  <c r="K12" i="25"/>
  <c r="G14" i="5"/>
  <c r="H14" i="5" s="1"/>
  <c r="H16" i="5" s="1"/>
  <c r="E14" i="5"/>
  <c r="E16" i="5" s="1"/>
  <c r="E17" i="5"/>
  <c r="E18" i="5"/>
  <c r="E21" i="5" s="1"/>
  <c r="K13" i="25" l="1"/>
  <c r="K14" i="25"/>
  <c r="K17" i="25" s="1"/>
  <c r="H17" i="5"/>
  <c r="H18" i="5"/>
  <c r="H21" i="5" s="1"/>
  <c r="E40" i="1"/>
  <c r="D40" i="1"/>
  <c r="I8" i="5" s="1"/>
  <c r="E9" i="27" s="1"/>
  <c r="F9" i="27" s="1"/>
  <c r="C40" i="1"/>
  <c r="D86" i="1"/>
  <c r="I9" i="5" s="1"/>
  <c r="E12" i="27" s="1"/>
  <c r="F12" i="27" s="1"/>
  <c r="E86" i="1"/>
  <c r="C86" i="1"/>
  <c r="D98" i="1"/>
  <c r="E98" i="1"/>
  <c r="C98" i="1"/>
  <c r="D110" i="1"/>
  <c r="E110" i="1"/>
  <c r="C110" i="1"/>
  <c r="D125" i="1"/>
  <c r="I12" i="5" s="1"/>
  <c r="E125" i="1"/>
  <c r="C125" i="1"/>
  <c r="D147" i="1"/>
  <c r="E147" i="1"/>
  <c r="C147" i="1"/>
  <c r="D160" i="1"/>
  <c r="E160" i="1"/>
  <c r="C160" i="1"/>
  <c r="D21" i="1"/>
  <c r="I7" i="5" s="1"/>
  <c r="E8" i="27" s="1"/>
  <c r="F8" i="27" s="1"/>
  <c r="E21" i="1"/>
  <c r="C21" i="1"/>
  <c r="A5" i="5"/>
  <c r="A3" i="5"/>
  <c r="K12" i="5" l="1"/>
  <c r="E15" i="27"/>
  <c r="F15" i="27" s="1"/>
  <c r="B8" i="3"/>
  <c r="C8" i="3" s="1"/>
  <c r="R5" i="8" s="1"/>
  <c r="B9" i="3"/>
  <c r="C9" i="3" s="1"/>
  <c r="R6" i="8" s="1"/>
  <c r="T6" i="8" s="1"/>
  <c r="I13" i="5"/>
  <c r="I14" i="5"/>
  <c r="K14" i="5" s="1"/>
  <c r="K9" i="5"/>
  <c r="B12" i="3"/>
  <c r="C12" i="3" s="1"/>
  <c r="R9" i="8" s="1"/>
  <c r="T9" i="8" s="1"/>
  <c r="K20" i="5"/>
  <c r="K8" i="5"/>
  <c r="K7" i="5"/>
  <c r="I11" i="5"/>
  <c r="I10" i="5"/>
  <c r="K10" i="5" l="1"/>
  <c r="E13" i="27"/>
  <c r="F13" i="27" s="1"/>
  <c r="K11" i="5"/>
  <c r="E14" i="27"/>
  <c r="F14" i="27" s="1"/>
  <c r="E16" i="27"/>
  <c r="F16" i="27" s="1"/>
  <c r="K13" i="5"/>
  <c r="K16" i="5" s="1"/>
  <c r="K18" i="5" s="1"/>
  <c r="K21" i="5" s="1"/>
  <c r="C13" i="3"/>
  <c r="R10" i="8"/>
  <c r="T5" i="8"/>
  <c r="T10" i="8" s="1"/>
  <c r="B13" i="3"/>
  <c r="K17" i="5" l="1"/>
</calcChain>
</file>

<file path=xl/sharedStrings.xml><?xml version="1.0" encoding="utf-8"?>
<sst xmlns="http://schemas.openxmlformats.org/spreadsheetml/2006/main" count="1349" uniqueCount="469">
  <si>
    <t>PLEASE REVIEW THE INFORMATION ON THE "INSTRUCTIONS" WORKSHEET BEFORE BEGINNING WORK ON THIS QUESTIONNAIRE.</t>
  </si>
  <si>
    <t>Please enter the name of your agency in the blank provided.</t>
  </si>
  <si>
    <t>PLEASE COMPLETE ALL OF THE FOLLOWING INFORMATION AS ACCURATELY AS POSSIBLE</t>
  </si>
  <si>
    <t>Section 1</t>
  </si>
  <si>
    <t>Child Hlth</t>
  </si>
  <si>
    <t>Immunes</t>
  </si>
  <si>
    <t>Fam Plan</t>
  </si>
  <si>
    <t>Maternity</t>
  </si>
  <si>
    <t>Epidemiology</t>
  </si>
  <si>
    <t>STD</t>
  </si>
  <si>
    <t>TB</t>
  </si>
  <si>
    <t>Adult Hlth</t>
  </si>
  <si>
    <t>Primary Care</t>
  </si>
  <si>
    <t>Other Serv</t>
  </si>
  <si>
    <t>BCCCP</t>
  </si>
  <si>
    <t>TOTAL</t>
  </si>
  <si>
    <t>Section 2</t>
  </si>
  <si>
    <t>Section 3</t>
  </si>
  <si>
    <t>Medicaid</t>
  </si>
  <si>
    <t>Budgeted</t>
  </si>
  <si>
    <t>Section 4</t>
  </si>
  <si>
    <t>Section 5</t>
  </si>
  <si>
    <t>Please DO NOT DELETE the columns - HIDE the columns.</t>
  </si>
  <si>
    <t>Section 6</t>
  </si>
  <si>
    <t>Please look down the ENTIRE COLUMN to be sure that there is no data in the ENTIRE COLUMN before hiding the column.</t>
  </si>
  <si>
    <t>Section 7</t>
  </si>
  <si>
    <t>RN</t>
  </si>
  <si>
    <t>Lab Staff's Name</t>
  </si>
  <si>
    <t>Nursing Assistant/MOA's Name</t>
  </si>
  <si>
    <t>Interpreter's Name</t>
  </si>
  <si>
    <t>Billing Staff's Name</t>
  </si>
  <si>
    <t>Billing</t>
  </si>
  <si>
    <t>Discipline/Additional Role</t>
  </si>
  <si>
    <t>Salary</t>
  </si>
  <si>
    <t>FICA</t>
  </si>
  <si>
    <t>Bonus Pay</t>
  </si>
  <si>
    <t>Retirement</t>
  </si>
  <si>
    <t>401K</t>
  </si>
  <si>
    <t>Workers Comp</t>
  </si>
  <si>
    <t>Health Insur</t>
  </si>
  <si>
    <t>Dental Insur</t>
  </si>
  <si>
    <t>Life Insurance</t>
  </si>
  <si>
    <t>Disability Ins</t>
  </si>
  <si>
    <t>Other Fringe</t>
  </si>
  <si>
    <t>TOTALS</t>
  </si>
  <si>
    <t>Clinical</t>
  </si>
  <si>
    <t>Administrative</t>
  </si>
  <si>
    <t>Number of Hours Worked Per Week</t>
  </si>
  <si>
    <t>Percentage of Time Worked in Each Program</t>
  </si>
  <si>
    <t>Pg Med Home</t>
  </si>
  <si>
    <t>Behav Hlth-CH</t>
  </si>
  <si>
    <t>Behav Hlth-AH</t>
  </si>
  <si>
    <t>Behav Hlth - MH</t>
  </si>
  <si>
    <t xml:space="preserve">This information comes from actual direct time worked and from your current fiscal year approved Health Department Budget .  </t>
  </si>
  <si>
    <t xml:space="preserve">REMINDER:  More detailed information will provide the most accurate and useful results.  </t>
  </si>
  <si>
    <t>Clinical Admin/Med Records Name</t>
  </si>
  <si>
    <t>ALTERNATE PAYROLL INFORMATION</t>
  </si>
  <si>
    <t>Fringe</t>
  </si>
  <si>
    <t>Staffing</t>
  </si>
  <si>
    <t>FTE</t>
  </si>
  <si>
    <t>Rate/Hour</t>
  </si>
  <si>
    <t>Provider - MDs</t>
  </si>
  <si>
    <t>Provider - NP/PA</t>
  </si>
  <si>
    <t>Clinic Assistant</t>
  </si>
  <si>
    <t>Lab</t>
  </si>
  <si>
    <t>Interpreter (compare to PH)</t>
  </si>
  <si>
    <t>Clerical (Reception, Eligibility, Med Rec)</t>
  </si>
  <si>
    <t>Total all staff per hour</t>
  </si>
  <si>
    <t>Total all staff x 8h/day</t>
  </si>
  <si>
    <t xml:space="preserve">Total all staff x 2080h/yr </t>
  </si>
  <si>
    <t>Please enter the current fiscal year in the blank provided (Ex:  2016-2017)</t>
  </si>
  <si>
    <t>MD's Name</t>
  </si>
  <si>
    <t>NP/PA's Name</t>
  </si>
  <si>
    <t>Hourly Cost</t>
  </si>
  <si>
    <t>Private Practice Model</t>
  </si>
  <si>
    <t>PH Consensus Model</t>
  </si>
  <si>
    <t>Constants</t>
  </si>
  <si>
    <t>Please enter all clinic staff by name and discipline.                         Please do not add or delete lines.</t>
  </si>
  <si>
    <t>**Fringe Benefits DO NOT have to be broken out by payment categories if it is easier to key one total for all Fringe.  See Columns AF and AG**</t>
  </si>
  <si>
    <t>If there are programs that have no data, please hide those columns.</t>
  </si>
  <si>
    <t xml:space="preserve">Please review the information entered in this worksheet to be sure that all data is complete and correct. </t>
  </si>
  <si>
    <t>Please include the ANNUAL BUDGETED AMOUNT of all Salary and Fringe Benefits for the current fiscal year.</t>
  </si>
  <si>
    <t>NP/PA</t>
  </si>
  <si>
    <t>Visits Questionnaire Instructions</t>
  </si>
  <si>
    <t>Staffing Questionnaire Instructions</t>
  </si>
  <si>
    <t>Please DO NOT change Program Headings.</t>
  </si>
  <si>
    <t>Please DO NOT delete columns.</t>
  </si>
  <si>
    <t>Please look down the ENTIRE COLUMN before hiding columns to be sure that there is no data in the ENTIRE COLUMN.</t>
  </si>
  <si>
    <t>BE SURE TO SAVE YOUR FILE.</t>
  </si>
  <si>
    <t>If you have questions, please contact your Practice Management Lead Consultant.</t>
  </si>
  <si>
    <t>GENERAL INSTRUCTIONS FOR COMPLETING QUESTIONNAIRES</t>
  </si>
  <si>
    <t>The information from the Questionnaires will auto-populate all the spreadsheets and graphs in the file.</t>
  </si>
  <si>
    <t>You must be authorized by the state to use CSDW.</t>
  </si>
  <si>
    <t>Sign into CSDW using your NCID and password.</t>
  </si>
  <si>
    <t>The website address is "https://csdwportal.dhhs.state.nc.us/csdwlogin/"</t>
  </si>
  <si>
    <t>Click on the "Documents" tab at the top of the screen</t>
  </si>
  <si>
    <t>Double Click on "Public Folders"</t>
  </si>
  <si>
    <t>Double Click on "DHHS Main Document"</t>
  </si>
  <si>
    <t>Double Click on "DPH"</t>
  </si>
  <si>
    <t>Double Click on "HIS"</t>
  </si>
  <si>
    <t>Double Click on "State Sanctioned"</t>
  </si>
  <si>
    <t>The "Prompts" screen should appear</t>
  </si>
  <si>
    <t>Type your agency's root system code where it says "Type values here" and then click on the "&gt;" button</t>
  </si>
  <si>
    <t>Click on "Enter Date of Service (Start)"</t>
  </si>
  <si>
    <t>Click on "Enter Date of Service (End)"</t>
  </si>
  <si>
    <t>Run for Quarterly Totals</t>
  </si>
  <si>
    <t>Enter the first day of the quarter.  Correct format is 07/01/2015.</t>
  </si>
  <si>
    <t>Enter the last day of the quarter.  Correct format is 09/30/2015.</t>
  </si>
  <si>
    <t>Capacity = FTE X Constant</t>
  </si>
  <si>
    <t>Prevention</t>
  </si>
  <si>
    <t>Problem</t>
  </si>
  <si>
    <t>New</t>
  </si>
  <si>
    <t>Established</t>
  </si>
  <si>
    <t>Click on "OK"</t>
  </si>
  <si>
    <t>Non-Caid</t>
  </si>
  <si>
    <t>INSTRUCTIONS FOR RUNNING REPORT "PRACTICE MANAGEMENT DATA DASHBOARD" IN CSDW AND COMPLETING SECTION 1 OF THE VISITS QUESTIONNAIRE</t>
  </si>
  <si>
    <t>***PLEASE DO NOT KEY INFORMATION IN THIS SECTION.  THIS SECTION POPULATES FROM THE TABLE AT THE LEFT.  PLEASE DO NOT KEY INFORMATION IN THIS SECTION.***</t>
  </si>
  <si>
    <t>Section 8</t>
  </si>
  <si>
    <r>
      <t>After all information has been entered in the Questionnaires, columns with no data can be hidden</t>
    </r>
    <r>
      <rPr>
        <sz val="11"/>
        <color theme="1"/>
        <rFont val="Calibri"/>
        <family val="2"/>
        <scheme val="minor"/>
      </rPr>
      <t>.</t>
    </r>
  </si>
  <si>
    <t>INSTRUCTIONS FOR CHANGING GRAPH FORMATS</t>
  </si>
  <si>
    <t>Left click anywhere on the Graph</t>
  </si>
  <si>
    <t>The Green Chart Toolbar should pop-up near the middle of the toolbar on the top of the screen</t>
  </si>
  <si>
    <t>You can change the Design, Layout, or Format of the Graph</t>
  </si>
  <si>
    <t>To Change the CHART TYPE</t>
  </si>
  <si>
    <t>Click on Design under Chart Tools</t>
  </si>
  <si>
    <t>Click on Change Chart Type</t>
  </si>
  <si>
    <t>Click on the desired new Chart Type</t>
  </si>
  <si>
    <t>Click OK</t>
  </si>
  <si>
    <t>To return to the original Chart Type, click on the "Undo" button at the top left-hand corner of the screen</t>
  </si>
  <si>
    <t>To Change Data Labels</t>
  </si>
  <si>
    <t>Click on Layout under Chart Tools</t>
  </si>
  <si>
    <t>Click on Data Labels</t>
  </si>
  <si>
    <t>Click on the desired position of the Data Labels</t>
  </si>
  <si>
    <t>To return to the original Data Label Format, click on the "Undo" button at the top left-hand corner of the screen</t>
  </si>
  <si>
    <t>INSTRUCTIONS FOR CREATING THE POWER POINT PRESENTATION</t>
  </si>
  <si>
    <t>Open a new Power Point Document</t>
  </si>
  <si>
    <t>You should see a new slide with a box to add a title and subtitle</t>
  </si>
  <si>
    <t>Type your agency name in the "Click to add title" box</t>
  </si>
  <si>
    <t>If you want to add notes for your presentation, you can type them in the "Click to add notes" box on each slide.</t>
  </si>
  <si>
    <t>Click on the drop down box beside "New Slide" at the top of the screen and choose "Blank"</t>
  </si>
  <si>
    <t>Highlight the entire spreadsheet, including the title.</t>
  </si>
  <si>
    <t>Right click and then click on "Copy".</t>
  </si>
  <si>
    <t>Go to the Power Point presentation blank slide.</t>
  </si>
  <si>
    <t>Right click on the blank slide and then click on "Paste".</t>
  </si>
  <si>
    <t>Resize the spreadsheet to fit the slide.</t>
  </si>
  <si>
    <t>Right click on the chart and then click on "Copy".</t>
  </si>
  <si>
    <t>Save the presentation.</t>
  </si>
  <si>
    <t>Click on "Save As"</t>
  </si>
  <si>
    <t>Click on "Save"</t>
  </si>
  <si>
    <t xml:space="preserve">Please enter the number of hours BUDGETED per week.  Also enter the number of hours worked in clinic and worked in admin per week.  Clinical + Administrative = Budgeted </t>
  </si>
  <si>
    <t>Clinic Time is time spent in providing clinical services.  Would this staff member be needed if you did not provide clinical services?</t>
  </si>
  <si>
    <t>Administrative Time is time spent in administrative functions to support the clinic (reviewing policies, program reporting, training, etc.).</t>
  </si>
  <si>
    <t>Please indicate the PERCENTAGE OF TME worked in each program.  Use the program that is the closest match.  Please do not change program headings.</t>
  </si>
  <si>
    <t>This information comes from your current fiscal year approved budget.</t>
  </si>
  <si>
    <t>Please list employees in the section that is the closest match for their job description.</t>
  </si>
  <si>
    <t>Salary does not have to be broken down by individual fringe benefit items.  The fringe items can be combined into one sum, if that calculation is easier to key.  Use one method or the other, not both.</t>
  </si>
  <si>
    <t>Please complete the information as accurately as possible.</t>
  </si>
  <si>
    <t>Please enter the total number of Medicaid Services and Non-Medicaid Services by program for each completed quarter.  Please do not change program headings.  Use the program that is the closest match.</t>
  </si>
  <si>
    <t>Use the program heading that is the closest match.</t>
  </si>
  <si>
    <t>Dental visits are not included.</t>
  </si>
  <si>
    <t>Double Click on "Counts Services"</t>
  </si>
  <si>
    <t>Double Click on "Practice Management Data Dashboard"</t>
  </si>
  <si>
    <t>Click on "Enter Agency Root System Code"</t>
  </si>
  <si>
    <t>The data has to be totaled by program.</t>
  </si>
  <si>
    <t>This can be done by printing the report and manually totaling by program or by exporting the data to an Excel file for further formatting</t>
  </si>
  <si>
    <t>To export the file to Excel</t>
  </si>
  <si>
    <t>Click on the "Export" icon on the toolbar above the report</t>
  </si>
  <si>
    <t>Click on "Export Current Report As"</t>
  </si>
  <si>
    <t>Choose the appropriate Excel option for your computer</t>
  </si>
  <si>
    <t>Click on the Dropdown Box beside "Save"</t>
  </si>
  <si>
    <t>Choose where to save the document</t>
  </si>
  <si>
    <t>Include the date range in the name of the document (Ex:  First Quarter 2015)</t>
  </si>
  <si>
    <t>Click on "Open"</t>
  </si>
  <si>
    <t>The report will open in a new Excel window</t>
  </si>
  <si>
    <t>To get program totals in the new Excel spreadsheet</t>
  </si>
  <si>
    <t>Scroll down the report until you reach the end of the first program</t>
  </si>
  <si>
    <t>Insert a line</t>
  </si>
  <si>
    <t>AutoSum the Medicaid Services and the Non-Medicaid Services</t>
  </si>
  <si>
    <t>The Totals will be easier to see later if you make them bold and red</t>
  </si>
  <si>
    <t>Do this for each program</t>
  </si>
  <si>
    <t>Clinic Name</t>
  </si>
  <si>
    <t>Rescheduled</t>
  </si>
  <si>
    <t>Missed</t>
  </si>
  <si>
    <t>Kept</t>
  </si>
  <si>
    <t>Total</t>
  </si>
  <si>
    <t>This information comes from the SCH307 report in HIS or from your vendor system.</t>
  </si>
  <si>
    <t>Patient Cancelled</t>
  </si>
  <si>
    <t>Clinic Cancelled</t>
  </si>
  <si>
    <t>No Show %</t>
  </si>
  <si>
    <t>Kept Rate</t>
  </si>
  <si>
    <t>This information comes from your appointment system.</t>
  </si>
  <si>
    <t>Appointment types can be changed, if necessary.</t>
  </si>
  <si>
    <r>
      <t xml:space="preserve">After all information has been keyed into the table below, please hide any remaining blank rows in the table.  </t>
    </r>
    <r>
      <rPr>
        <i/>
        <sz val="11"/>
        <color theme="1"/>
        <rFont val="Calibri"/>
        <family val="2"/>
        <scheme val="minor"/>
      </rPr>
      <t>Please DO NOT DELETE the rows</t>
    </r>
    <r>
      <rPr>
        <sz val="11"/>
        <color theme="1"/>
        <rFont val="Calibri"/>
        <family val="2"/>
        <scheme val="minor"/>
      </rPr>
      <t>.  Please hide the blank rows.</t>
    </r>
  </si>
  <si>
    <t>Please enter, in number of days, the length of time until the next available appointment for each appointment type listed.</t>
  </si>
  <si>
    <t>Adult Health Sick</t>
  </si>
  <si>
    <t>Adult Health Well</t>
  </si>
  <si>
    <t>Adult Immunization</t>
  </si>
  <si>
    <t>Primary Care New</t>
  </si>
  <si>
    <t>Primary Care Physical</t>
  </si>
  <si>
    <t>Primary Care Problem</t>
  </si>
  <si>
    <t>Child Immunization</t>
  </si>
  <si>
    <t>Child Health Sick</t>
  </si>
  <si>
    <t>Child Health Well</t>
  </si>
  <si>
    <t>Family Planning Physical</t>
  </si>
  <si>
    <t>Family Planning Problem</t>
  </si>
  <si>
    <t>Maternity New</t>
  </si>
  <si>
    <t>Maternity Regular</t>
  </si>
  <si>
    <t>Maternity High Risk</t>
  </si>
  <si>
    <t>Nutrition Counseling</t>
  </si>
  <si>
    <t>Tuberculosis</t>
  </si>
  <si>
    <t>APPOINTMENT TYPE</t>
  </si>
  <si>
    <t># DAYS NEXT AVAILABLE</t>
  </si>
  <si>
    <t>If it is necessary to add rows, please add them above the "STD" line so the data will appear correctly on the "Next Appt" graph.</t>
  </si>
  <si>
    <t>This information comes from the GC010AP-T report in CSDW or from your vendor system.</t>
  </si>
  <si>
    <t>Section 9</t>
  </si>
  <si>
    <t>This information comes from the "GC010AP-T Service Count by Program" report in CSDW or from your vendor system.</t>
  </si>
  <si>
    <t>VISIT CODE</t>
  </si>
  <si>
    <t>TOTAL SERVICES</t>
  </si>
  <si>
    <t>Medicaid Services</t>
  </si>
  <si>
    <t>Non-Medicaid Services</t>
  </si>
  <si>
    <t>Please enter the number of Medicaid Services and the number of Non-Medicaid Services for each Visit Code</t>
  </si>
  <si>
    <t>Double Click on "GC010AP-T Service Count by Program"</t>
  </si>
  <si>
    <t>INSTRUCTIONS FOR RUNNING REPORT "GC010AP-T Service Count by Program" IN CSDW AND COMPLETING SECTION 2 OF THE VISITS QUESTIONNAIRE</t>
  </si>
  <si>
    <t>Run for the desired time frame</t>
  </si>
  <si>
    <t>Enter the starting date for the desired time frame.  Correct format is 07/01/2015.</t>
  </si>
  <si>
    <t>Enter the ending date for the desired time frame.  Correct format is 09/30/2015.</t>
  </si>
  <si>
    <t>Move down through the report by using the down arror near the bottom right hand side of the screen</t>
  </si>
  <si>
    <t>The report is broken out by program - Use the Procedure Totals for each visit code</t>
  </si>
  <si>
    <t>Use the "Services" counts, not the "Units" counts</t>
  </si>
  <si>
    <t>The data used to complete Section 2 of the Visits Questionnaire is on the "Service Count by Procedure" tab</t>
  </si>
  <si>
    <t>Key the Medicaid visits and Non-Medicaid visits in Section 1 of the Visits Questionnaire by program and by quarter</t>
  </si>
  <si>
    <t>The data used to complete Section 1 of the Visits Questionnaire is on the "Service Count by Program Summary" tab</t>
  </si>
  <si>
    <t xml:space="preserve">Key the Medicaid visits and Non-Medicaid visits by visit type in Section 2 of the Visits Questionnaire </t>
  </si>
  <si>
    <t>Please review the "Bell Curve" tab in this file.  Please make any formatting changes needed to ensure that the report is correct and legible including changing the Agency Name and date range.</t>
  </si>
  <si>
    <t>ONLY KEY INFORMATION IN THESE COLUMNS IF NOT USING COLUMNS          U - AE TO KEY DETAILED PAYROLL INFORMATION</t>
  </si>
  <si>
    <t>ADMIN SALARY COST</t>
  </si>
  <si>
    <t>LOST REVENUE COST</t>
  </si>
  <si>
    <t>PLEASE</t>
  </si>
  <si>
    <t>DO</t>
  </si>
  <si>
    <t>NOT</t>
  </si>
  <si>
    <t>KEY</t>
  </si>
  <si>
    <t>ANY</t>
  </si>
  <si>
    <t>INFORMATION</t>
  </si>
  <si>
    <t xml:space="preserve">IN </t>
  </si>
  <si>
    <t xml:space="preserve">THE  </t>
  </si>
  <si>
    <t>COLUMNS</t>
  </si>
  <si>
    <t xml:space="preserve">TO </t>
  </si>
  <si>
    <t>RIGHT</t>
  </si>
  <si>
    <t>MD</t>
  </si>
  <si>
    <t>TOTAL AGENCY COST</t>
  </si>
  <si>
    <t>Please review the "Admin Time" tab in this file.  Please make any formatting changes needed to ensure that the report is correct and legible including changing the Agency Name.</t>
  </si>
  <si>
    <t>The following standards are assumed in the calculations based on this Questionnaire</t>
  </si>
  <si>
    <t>Total Visits</t>
  </si>
  <si>
    <t>A fulltime MD can see 20 patients per day at an average reimbursement rate of $78 per patient.</t>
  </si>
  <si>
    <t>A fulltime NP/PA can see 20  patients per day at an average reimbursement rate of $78 per patient.</t>
  </si>
  <si>
    <t>A fulltime RN can see 20 patients per day at an average reimbursement rate of $38 per patient.</t>
  </si>
  <si>
    <t>$78 per visit 20 per day or 2.5 per hour</t>
  </si>
  <si>
    <t>$38 per visit 20 per day or 2.5 per hour</t>
  </si>
  <si>
    <t>Cost</t>
  </si>
  <si>
    <t>STD ERN</t>
  </si>
  <si>
    <t>CH ERN</t>
  </si>
  <si>
    <t xml:space="preserve">CH ERN's Name </t>
  </si>
  <si>
    <t>$90 per visit 6 per day or .75 per hour</t>
  </si>
  <si>
    <t>STD ERN's Name</t>
  </si>
  <si>
    <t>$45 per visit 10 per day or 1.25 per hour</t>
  </si>
  <si>
    <t>Revenue minus costs = Profit/(Loss)</t>
  </si>
  <si>
    <t xml:space="preserve">Projected revenue </t>
  </si>
  <si>
    <t>**Projected revenue assumptions**</t>
  </si>
  <si>
    <t>4800 visits at $78 per MD/NP/PA</t>
  </si>
  <si>
    <t>1440 visits at $90 per CH ERN</t>
  </si>
  <si>
    <t>2400 visits at $45 per STD ERN</t>
  </si>
  <si>
    <t>No revenue generated per RN</t>
  </si>
  <si>
    <t>Health Department Current Staffing</t>
  </si>
  <si>
    <t>Please review the "Provider Comp" tab in this file.  Please make any formatting changes needed to ensure that the report is correct and legible.</t>
  </si>
  <si>
    <t>Please review the "ERN Comp" tab in this file.  Please make any formatting changes needed to ensure that the report is correct and legible.</t>
  </si>
  <si>
    <t>Child Health ERN Model</t>
  </si>
  <si>
    <t>STD ERN Model</t>
  </si>
  <si>
    <t>Staffing Comparison Models of Provider and Support Staff</t>
  </si>
  <si>
    <t>Enhanced Role Nurse Models With Only Clerical and Billing Staff Support</t>
  </si>
  <si>
    <t xml:space="preserve">Clerical and Billing may have some FTE's </t>
  </si>
  <si>
    <t>on the ERN Model Report</t>
  </si>
  <si>
    <t>.75 and .25 of ERN FTE</t>
  </si>
  <si>
    <t>Clerical and Billing are calculated as</t>
  </si>
  <si>
    <t>Remaing Clerical and Billing FTE's are</t>
  </si>
  <si>
    <t>on Comparison Models Report</t>
  </si>
  <si>
    <t>Actual Visits</t>
  </si>
  <si>
    <t xml:space="preserve">CH ERN      </t>
  </si>
  <si>
    <t xml:space="preserve">STD ERN     </t>
  </si>
  <si>
    <t xml:space="preserve">RN                       </t>
  </si>
  <si>
    <t>Administration</t>
  </si>
  <si>
    <t>20 Patients per Day   4800 visits per year</t>
  </si>
  <si>
    <t>A fulltime CH ERN can see 6 patients per day at an average reimbursement rate of $90 per patient.</t>
  </si>
  <si>
    <t>A fulltime STD ERN can see 10 patients per day at an average reimbursement rate of $45 per patient.</t>
  </si>
  <si>
    <t>6 Patients per Day          1440 visits per year</t>
  </si>
  <si>
    <t>10 Patients per Day  2400 visits per year</t>
  </si>
  <si>
    <t>Staffing Capacity Report</t>
  </si>
  <si>
    <t>January 1, 2015 - December 31, 2015</t>
  </si>
  <si>
    <t>Please include four quarters of data.  The Quarter labels in column B should be changed to indicate the quarterly time frame.  Example:  Jan - Mar 2015</t>
  </si>
  <si>
    <t>Please review the "Staff Capacity" tab in this file.  Please make any formatting changes needed to ensure that the report is correct and legible including changing the visits time frame.</t>
  </si>
  <si>
    <t>This information comes from the "Practice Management Dashboard" report in CSDW</t>
  </si>
  <si>
    <t>TOTAL NUMBER OF VISITS</t>
  </si>
  <si>
    <t>Run for a 12-month period ENDING with the last completed quarter</t>
  </si>
  <si>
    <t>Please check your agency's Appointment Schedules to see if your agency's schedule can accommodate this capacity</t>
  </si>
  <si>
    <t>You will need to run this report for each quarter.</t>
  </si>
  <si>
    <t>It is recommended that you run this report for a 12-month period, ending with the last completed quarter</t>
  </si>
  <si>
    <t>Please review the "Total Visits by Qtr" tab in this file.  Please make any formatting changes needed to ensure that the report is correct and legible including changing the Agency Name and date range.</t>
  </si>
  <si>
    <t>Please review the "Visits by Prg" tab in this file.  Please make any formatting changes needed to ensure that the report is correct and legible including changing the Agency Name and date range.</t>
  </si>
  <si>
    <t>Quarter 1</t>
  </si>
  <si>
    <t>Quarter 2</t>
  </si>
  <si>
    <t>Quarter 3</t>
  </si>
  <si>
    <t>Quarter 4</t>
  </si>
  <si>
    <t>Cost Per Service</t>
  </si>
  <si>
    <t>Please HIDE any columns on the right that have -0- as the TOTAL for "COST PER SERVICE".  PLEASE DO NOT DELETE THE COLUMNS.  Please HIDE the columns.</t>
  </si>
  <si>
    <t>Please review the "Cost per Serv" tab in this file.  Please make any formatting changes needed to ensure that the report is correct and legible including changing the Agency Name.</t>
  </si>
  <si>
    <r>
      <t xml:space="preserve">Please HIDE any program columns on the right that have -0- as the TOTAL for </t>
    </r>
    <r>
      <rPr>
        <b/>
        <u/>
        <sz val="11"/>
        <color theme="1"/>
        <rFont val="Calibri"/>
        <family val="2"/>
        <scheme val="minor"/>
      </rPr>
      <t>BOTH</t>
    </r>
    <r>
      <rPr>
        <i/>
        <sz val="11"/>
        <color theme="1"/>
        <rFont val="Calibri"/>
        <family val="2"/>
        <scheme val="minor"/>
      </rPr>
      <t xml:space="preserve"> Medicaid and Non-Caid.  PLEASE DO NOT DELETE THE COLUMNS.  Please HIDE the columns.</t>
    </r>
  </si>
  <si>
    <t>If there are programs on the right hand side of the page past the Red line that have no data, please hide those columns.</t>
  </si>
  <si>
    <t>CH</t>
  </si>
  <si>
    <t>IMM</t>
  </si>
  <si>
    <t>MH</t>
  </si>
  <si>
    <t>FP</t>
  </si>
  <si>
    <t>EPI</t>
  </si>
  <si>
    <t>AH</t>
  </si>
  <si>
    <t>PC</t>
  </si>
  <si>
    <t>BH-CH</t>
  </si>
  <si>
    <t>BH-AH</t>
  </si>
  <si>
    <t>BH-MH</t>
  </si>
  <si>
    <t>OS</t>
  </si>
  <si>
    <t>Non-Medicaid</t>
  </si>
  <si>
    <t>Please review the "Payer Mix" tab in this file.  Please make any formatting changes needed to ensure that both reports are correct and legible including changing the Agency Name and date range.</t>
  </si>
  <si>
    <t>Go to the "Provider Comp" worksheet in this file.</t>
  </si>
  <si>
    <t>Repeat these steps for all the graphs in this file.</t>
  </si>
  <si>
    <t>Capacity</t>
  </si>
  <si>
    <t>MD's</t>
  </si>
  <si>
    <t>NP/PA's</t>
  </si>
  <si>
    <t>Actual</t>
  </si>
  <si>
    <t>CH ERN's</t>
  </si>
  <si>
    <t>STD ERN's</t>
  </si>
  <si>
    <t>RN's</t>
  </si>
  <si>
    <t>Potential Additional Revenue</t>
  </si>
  <si>
    <t>Please review the "Visit Cap vs Actual" tab in this file.  Please make any formatting changes needed to ensure that the report is correct and legible including changing the Agency Name and date range.</t>
  </si>
  <si>
    <t>Total Clinic Payroll</t>
  </si>
  <si>
    <t>Payroll Costs</t>
  </si>
  <si>
    <t>Actual Visits x Assumed Revenue</t>
  </si>
  <si>
    <t>Agency Profit/(Loss)</t>
  </si>
  <si>
    <t>Support Staff</t>
  </si>
  <si>
    <t>Please review the "Revenues" tab in this file.  Please make any formatting changes needed to ensure that the report is correct and legible including changing the agency name and date range.</t>
  </si>
  <si>
    <t>Please review the "Visit Mix" tab in this file.  Please make any formatting changes needed to ensure that all four graphs are correct and legible including changing the Agency Name and date range.</t>
  </si>
  <si>
    <t>This information comes from SCH007 report in HIS or from your vendor system.</t>
  </si>
  <si>
    <t>INSTRUCTIONS FOR RUNNING REPORT "SCH007" IN HIS</t>
  </si>
  <si>
    <t>Additional Data Questionnaire Instructions</t>
  </si>
  <si>
    <t>You must be authorized by your system administrator to use HIS</t>
  </si>
  <si>
    <t>Sign into HIS using your NCID and password.</t>
  </si>
  <si>
    <t>The website address is "https://his-prod.dhhs.state.nc.us/radplus/"</t>
  </si>
  <si>
    <t>In the "Search Forms" field, key "SCH307"</t>
  </si>
  <si>
    <t>Double-click on "SCH307 Appointment Status by Appt Site"</t>
  </si>
  <si>
    <t>This report does not total by clinic site.  It is recommended that this report only be run for one month at a time.  One month's data is sufficient for the graphs.</t>
  </si>
  <si>
    <t>In the "From Date" field, enter the beginning date.  Correct format is 010116 - the system will format the date correctly.</t>
  </si>
  <si>
    <t>In the "Thru Date" field, enter the ending date.  Correct format is 013116 - the system will format the date correctly.</t>
  </si>
  <si>
    <t>In the "County of Registration" field, click on the desired county.</t>
  </si>
  <si>
    <t>In the "Select Appiontment Site" field, click all sites.</t>
  </si>
  <si>
    <t>The report will generate in Internet Explorer.</t>
  </si>
  <si>
    <t>The report is sorted by clinic site.</t>
  </si>
  <si>
    <t>Calculate the number of appointments in each clinic for each appointment outcome type.</t>
  </si>
  <si>
    <t>Key the data in Section 1 of the Additional Data Questionnaire.</t>
  </si>
  <si>
    <t>Please review the "Appt Outcomes" tab in this file.  Please make any formatting changes needed to ensure that the report is correct and legible including changing the agency name and date range.</t>
  </si>
  <si>
    <t>Please review the "No Show" tab in this file.  Please make any formatting changes needed to ensure that the report is correct and legible including changing the agency name and date range.</t>
  </si>
  <si>
    <t>Please review the "Next Appt" tab in this file.  Please make any formatting changes needed to ensure that the report is correct and legible including changing the agency name and date.</t>
  </si>
  <si>
    <t>Visit Counts</t>
  </si>
  <si>
    <t>are not needed</t>
  </si>
  <si>
    <t>for these</t>
  </si>
  <si>
    <t>staff members.</t>
  </si>
  <si>
    <t>There are 3 Questionnaires that need to be completed (green tabs):  the Staffing Questionnaire, the Visits Questionnaire, and the Additional Data Questionnaire</t>
  </si>
  <si>
    <t>IN</t>
  </si>
  <si>
    <t>THESE</t>
  </si>
  <si>
    <t>Hourly Rate</t>
  </si>
  <si>
    <t>**FTE Calculations are based on</t>
  </si>
  <si>
    <t>40 hours worked per week**</t>
  </si>
  <si>
    <t>Nurse/LPN's Name</t>
  </si>
  <si>
    <t>CC4C</t>
  </si>
  <si>
    <t>Adjustment</t>
  </si>
  <si>
    <t>"Patient Cancelled" means that the patient cancelled the appointment and did not reschedule.</t>
  </si>
  <si>
    <t>"Rescheduled" means that the appointment was rescheduled.</t>
  </si>
  <si>
    <t xml:space="preserve">"Missed" means that the patient did not show for the appointment or reschedule the appointment. </t>
  </si>
  <si>
    <t>"Clinic Cancelled" means that the Health Department called the patient and cancelled the appointment.  If the appointment was rescheduled, it should be counted as "Rescheduled".</t>
  </si>
  <si>
    <t>"Kept" means that the patient kept the appointment.</t>
  </si>
  <si>
    <t>In the "Click to add subtitle" box, type "Clinical Data FY 2016" or the current fiscal year</t>
  </si>
  <si>
    <t>Go to the "Revenues" worksheet in this file.</t>
  </si>
  <si>
    <t>This graph calculates the Profit/(Loss) for each provider discipline by using the actual number of visits times the assumed reimbursement, minus the actual payroll costs</t>
  </si>
  <si>
    <t>This spreadsheet compares this Health Department's staffing to the Private Practice Model and to the Public Health Consensus Model</t>
  </si>
  <si>
    <t>This spreadsheet shows the potential earning capacity of this Health Department's Enhanced Role Nurses as compared to the Public Health Consensus Model</t>
  </si>
  <si>
    <t>This spreadsheet compares the potential number of visits by each provider group to the actual number of visits</t>
  </si>
  <si>
    <t>This graph calculates the Cost per Service by Program by dividing the payroll costs by the actual number of visits</t>
  </si>
  <si>
    <t>This graph shows trending of visits for each program by quarter</t>
  </si>
  <si>
    <t>The top graph shows Medicaid vs Non-Medicaid visits by program.  The bottom graph shows Medicaid vs Non-Medicaid visits for all programs combined.</t>
  </si>
  <si>
    <t>This graph shows trending of visits for all programs combined by quarter</t>
  </si>
  <si>
    <t>This graph shows the agency salary costs for Administrative time and the lost revenue based on the potential visits that could be provided times the assumed reimbursement</t>
  </si>
  <si>
    <t>This graph shows the appointment outcomes by clinic and can be useful in determining scheduling needs</t>
  </si>
  <si>
    <t>This graph shows the No Show percentages by clinic and can be useful in determining scheduling needs to ensure that providers are fully utilized</t>
  </si>
  <si>
    <t>This graph should look like a "Bell Curve" and can help identify under-coding or over-coding issues</t>
  </si>
  <si>
    <t>These four graphs can be useful to identify whether the agency appointment schedule needs adjusting to accommodate supply and demand</t>
  </si>
  <si>
    <t>The Names can stay visible by freezing the panes</t>
  </si>
  <si>
    <t>Place the cursor in Cell B11</t>
  </si>
  <si>
    <t>Scroll up until row 9 is the first line visible on the worksheet</t>
  </si>
  <si>
    <t>Click on "View" "Freeze Panes" "Freeze Panes"</t>
  </si>
  <si>
    <t>The panes can be returned to normal after all employees have been keyed in the worksheet</t>
  </si>
  <si>
    <t>Click on "View" "Freeze Panes" "Unfreeze Panes"</t>
  </si>
  <si>
    <t>CALCULATIONS ONLY - DO NOT PRINT</t>
  </si>
  <si>
    <t>This graph shows the wait time for next appointments for each visit type and can be useful in determining scheduling needs</t>
  </si>
  <si>
    <t>FOR CALCULATION ONLY</t>
  </si>
  <si>
    <t>DO NOT PRINT</t>
  </si>
  <si>
    <t>This information comes from the "Practice Management Data Dashboard" report in CSDW and the "Practice Management Data Dashboard Immunizations Only" report in CSDW or from your vendor system.</t>
  </si>
  <si>
    <t>INSTRUCTIONS FOR RUNNING REPORT "PRACTICE MANAGEMENT DATA DASHBOARD IMMUNIZATIONS ONLY" IN CSDW AND COMPLETING SECTION 1 OF THE VISITS QUESTIONNAIRE</t>
  </si>
  <si>
    <t>Double Click on "Practice Management Data Dashboard Immunizations Only"</t>
  </si>
  <si>
    <t>Clinic Time excludes:  OBCM, Report Writing, HR related duties, CC4C, negotiating and managing grants and contracts, preparedness activities, community activities, and communicable disease investigation in the community.</t>
  </si>
  <si>
    <t>Please enter the total number of Cancelled, Rescheduled, Missed, or Kept appointments by clinic.  Please do not change column headings.  Use the heading that is the closest match.</t>
  </si>
  <si>
    <t>The top graph compares the actual visits to the calculated visit capacity.  The bottom graph calculates the Potential Additional Revenue using the assumed reimbursement times the additional number of capacity visits</t>
  </si>
  <si>
    <t>This information comes from the AR404 report in CSDW</t>
  </si>
  <si>
    <t>TOTAL PAYMENTS</t>
  </si>
  <si>
    <t>Section 10</t>
  </si>
  <si>
    <t>INSTRUCTIONS FOR RUNNING REPORT "PRACTICE MANAGEMENT DATA DASHBOARD" IN CSDW AND COMPLETING THE TOTAL VISITS COLUMN IN SECTION 2 OF THE STAFFING QUESTIONNAIRE</t>
  </si>
  <si>
    <t>INSTRUCTIONS FOR RUNNING "AR404 PERIOD INCOME BY FINANCIAL CLASS, PROGRAM, OR PROVIDER REPORT" IN CSDW AND COMPLETING THE PAYMENTS AMOUNT COLUMN IN SECTION 3 OF THE STAFFING QUESTIONNAIRE</t>
  </si>
  <si>
    <t>Double Click on "Income"</t>
  </si>
  <si>
    <t>Double Click on "AR404 Period Income by Financial Class, Program, or Provider"</t>
  </si>
  <si>
    <t>Click on "Enter Date of Receipt (Start)"</t>
  </si>
  <si>
    <t>Enter the first day of the 12-month period.  Correct format is 07/01/2015.</t>
  </si>
  <si>
    <t>Enter the last day of the 12-month period.  Correct format is 09/30/2015.</t>
  </si>
  <si>
    <t>Section 11</t>
  </si>
  <si>
    <t>Please review the "Actual Revenues" tab in this file.  Please make any formatting changes needed to ensure that the report is correct and legible including changing the Agency Name and date range.</t>
  </si>
  <si>
    <t>Budgeted Salary/Fringe for Current Fiscal Year</t>
  </si>
  <si>
    <t>Employee Name</t>
  </si>
  <si>
    <t>Discipline</t>
  </si>
  <si>
    <t>Actual Revenue</t>
  </si>
  <si>
    <t>Profit/(Loss)</t>
  </si>
  <si>
    <t>Budgeted Salary/Fringe</t>
  </si>
  <si>
    <t>Please HIDE any rows that do not have an employee's name listed.  PLEASE DO NOT DELETE THE ROWS.  Please HIDE the rows.</t>
  </si>
  <si>
    <t>Repeat these steps for the "ERN Comp" spreadsheet, the "Staff Capacity" spreadsheet, and the "Actual Revenue" spreadsheet in this file.</t>
  </si>
  <si>
    <t>Compared to Actual Revenue Received</t>
  </si>
  <si>
    <t>This graph calculates the Profit/(Loss) for each clinical staff member based on budgeted salary/fringe and actual revenue collected.</t>
  </si>
  <si>
    <t>FOR OPTIMUM EVALUATION, THIS CLINICAL DATA DASHBOARD SHOULD BE USED IN CONJUNCTION WITH THE FINANCIAL DATA DASHBOARD</t>
  </si>
  <si>
    <t>Section 12</t>
  </si>
  <si>
    <t>This information comes from the "Practice Management Dashboard Immunizations Only" report in CSDW</t>
  </si>
  <si>
    <t>The Total Visits in column AI comes from the "Practice Management Data Dashboard" in CSDW</t>
  </si>
  <si>
    <t>The Total Visits in column AJ comes from the "Practice Management Data Dashboard Immunizations Only" in CSDW</t>
  </si>
  <si>
    <t>The Payments Amount in column AK comes from the "AR404 Period Income by Financial Class, Program, or Provider Report" in CSDW</t>
  </si>
  <si>
    <t>The data used to complete column AK of Section 4 on the Staffing Questionnaire is on the "Summary by Provider" tab in the "Payments" column</t>
  </si>
  <si>
    <t>Key the total payments for each provider in column AK of Section 4 in the Staffing Questionnaire</t>
  </si>
  <si>
    <t>The data used to complete column AJ of Section 3 on the Staffing Questionnaire is on the "Service Count by Practioner Summary" tab</t>
  </si>
  <si>
    <t>Key the total visits for each provider in column AJ of Section 3 in the Staffing Questionnaire</t>
  </si>
  <si>
    <t>The data used to complete column AI of Section 2 on the Staffing Questionnaire is on the "Service Count by Practioner Summary" tab</t>
  </si>
  <si>
    <t>Key the total visits for each provider in column AI of Section 2 in the Staffing Questionnaire</t>
  </si>
  <si>
    <t>This information comes from the "Practice Management Data Dashboard" and the "Practice Management Data Dashboard Immunizations Only" report in CSDW or from your vendor system.</t>
  </si>
  <si>
    <t>Key the Medicaid visits and Non-Medicaid visits by quarter in Section 1 of the Visits Questionnaire under the IMMUNES section.  If data is already present, these numbers should be added to the original entries.</t>
  </si>
  <si>
    <t>The data used to complete Section 1 of the Visits Questionnaire is on the "Service Count by Practitioner Summary" tab</t>
  </si>
  <si>
    <t>INSTRUCTIONS FOR RUNNING REPORT "PRACTICE MANAGEMENT DATA DASHBOARD IMMUNIZATIONS ONLY" IN CSDW AND COMPLETING THE TOTAL VISITS COLUMN IN SECTION 3 OF THE STAFFING QUESTIONNAIRE</t>
  </si>
  <si>
    <t>Excludes interpreters who might also perform administrative duties                   Should be 1.75 FTE for every Provider FTE</t>
  </si>
  <si>
    <t>Please review the "Staff Reassignment" tab in this file.  Please make any formatting changes needed to ensure that the report is correct and legible including changing the visits time frame.</t>
  </si>
  <si>
    <t>Section 13</t>
  </si>
  <si>
    <t>This spreadsheet uses the actual number of services provided, calculates the number of staff needed to provide those services, and identifies the number of staff who could be reassigned.</t>
  </si>
  <si>
    <t>Potential Staff Reassignment Report</t>
  </si>
  <si>
    <t>Excludes interpreters who might also perform administrative duties                   Should be 1.75 FTE for every Provider FTE and 1.00 FTE for every ERRN</t>
  </si>
  <si>
    <t>FTE's Needed to Provide Services</t>
  </si>
  <si>
    <t>Current FTE's</t>
  </si>
  <si>
    <t>LAB</t>
  </si>
  <si>
    <t>Should be .50 FTE for every Provider FTE</t>
  </si>
  <si>
    <t>Interpreter</t>
  </si>
  <si>
    <t>Should be .75 for every Provider FTE</t>
  </si>
  <si>
    <t>Clinical Assistant</t>
  </si>
  <si>
    <t>Potential Staff for Reassignment</t>
  </si>
  <si>
    <t>TOTAL IMMUNE VISITS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</si>
</sst>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0.0"/>
  </numFmts>
  <fonts count="28" x14ac:knownFonts="1">
    <font>
      <sz val="11"/>
      <color theme="1"/>
      <name val="Calibri"/>
      <family val="2"/>
      <scheme val="minor"/>
    </font>
    <font>
      <sz val="11"/>
      <color rgb="FFFF0000"/>
      <name val="Calibri"/>
      <family val="2"/>
      <scheme val="minor"/>
    </font>
    <font>
      <b/>
      <sz val="11"/>
      <color theme="1"/>
      <name val="Calibri"/>
      <family val="2"/>
      <scheme val="minor"/>
    </font>
    <font>
      <b/>
      <i/>
      <u/>
      <sz val="14"/>
      <color rgb="FFFF0000"/>
      <name val="Calibri"/>
      <family val="2"/>
      <scheme val="minor"/>
    </font>
    <font>
      <b/>
      <i/>
      <sz val="11"/>
      <color theme="1"/>
      <name val="Calibri"/>
      <family val="2"/>
      <scheme val="minor"/>
    </font>
    <font>
      <i/>
      <sz val="11"/>
      <color theme="1"/>
      <name val="Calibri"/>
      <family val="2"/>
      <scheme val="minor"/>
    </font>
    <font>
      <sz val="11"/>
      <name val="Calibri"/>
      <family val="2"/>
      <scheme val="minor"/>
    </font>
    <font>
      <sz val="20"/>
      <color theme="1"/>
      <name val="Calibri"/>
      <family val="2"/>
      <scheme val="minor"/>
    </font>
    <font>
      <sz val="18"/>
      <color theme="1"/>
      <name val="Calibri"/>
      <family val="2"/>
      <scheme val="minor"/>
    </font>
    <font>
      <sz val="22"/>
      <color theme="1"/>
      <name val="Calibri"/>
      <family val="2"/>
      <scheme val="minor"/>
    </font>
    <font>
      <u/>
      <sz val="11"/>
      <color theme="1"/>
      <name val="Calibri"/>
      <family val="2"/>
      <scheme val="minor"/>
    </font>
    <font>
      <sz val="14"/>
      <color theme="1"/>
      <name val="Calibri"/>
      <family val="2"/>
      <scheme val="minor"/>
    </font>
    <font>
      <b/>
      <sz val="16"/>
      <color theme="1"/>
      <name val="Calibri"/>
      <family val="2"/>
      <scheme val="minor"/>
    </font>
    <font>
      <b/>
      <i/>
      <sz val="16"/>
      <color rgb="FFFF0000"/>
      <name val="Calibri"/>
      <family val="2"/>
      <scheme val="minor"/>
    </font>
    <font>
      <sz val="11"/>
      <color theme="1"/>
      <name val="Calibri"/>
      <family val="2"/>
      <scheme val="minor"/>
    </font>
    <font>
      <b/>
      <sz val="11"/>
      <name val="Calibri"/>
      <family val="2"/>
      <scheme val="minor"/>
    </font>
    <font>
      <b/>
      <sz val="14"/>
      <color rgb="FF545454"/>
      <name val="Arial"/>
      <family val="2"/>
    </font>
    <font>
      <b/>
      <i/>
      <sz val="14"/>
      <color theme="1"/>
      <name val="Calibri"/>
      <family val="2"/>
      <scheme val="minor"/>
    </font>
    <font>
      <sz val="9"/>
      <color theme="1"/>
      <name val="Calibri"/>
      <family val="2"/>
      <scheme val="minor"/>
    </font>
    <font>
      <sz val="16"/>
      <color theme="1"/>
      <name val="Calibri"/>
      <family val="2"/>
      <scheme val="minor"/>
    </font>
    <font>
      <b/>
      <sz val="12"/>
      <name val="Calibri"/>
      <family val="2"/>
      <scheme val="minor"/>
    </font>
    <font>
      <i/>
      <sz val="11"/>
      <color rgb="FFFF0000"/>
      <name val="Calibri"/>
      <family val="2"/>
      <scheme val="minor"/>
    </font>
    <font>
      <i/>
      <sz val="11"/>
      <name val="Calibri"/>
      <family val="2"/>
      <scheme val="minor"/>
    </font>
    <font>
      <b/>
      <u/>
      <sz val="11"/>
      <color theme="1"/>
      <name val="Calibri"/>
      <family val="2"/>
      <scheme val="minor"/>
    </font>
    <font>
      <b/>
      <sz val="18"/>
      <color theme="1"/>
      <name val="Calibri"/>
      <family val="2"/>
      <scheme val="minor"/>
    </font>
    <font>
      <b/>
      <i/>
      <sz val="12"/>
      <color theme="1"/>
      <name val="Calibri"/>
      <family val="2"/>
      <scheme val="minor"/>
    </font>
    <font>
      <b/>
      <sz val="14"/>
      <color theme="1"/>
      <name val="Calibri"/>
      <family val="2"/>
      <scheme val="minor"/>
    </font>
    <font>
      <b/>
      <sz val="12"/>
      <color theme="1"/>
      <name val="Calibri"/>
      <family val="2"/>
      <scheme val="minor"/>
    </font>
  </fonts>
  <fills count="7">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FFC000"/>
        <bgColor indexed="64"/>
      </patternFill>
    </fill>
    <fill>
      <patternFill patternType="solid">
        <fgColor rgb="FFFF0000"/>
        <bgColor indexed="64"/>
      </patternFill>
    </fill>
    <fill>
      <patternFill patternType="solid">
        <fgColor theme="9" tint="0.79998168889431442"/>
        <bgColor indexed="64"/>
      </patternFill>
    </fill>
  </fills>
  <borders count="4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double">
        <color auto="1"/>
      </left>
      <right/>
      <top/>
      <bottom/>
      <diagonal/>
    </border>
    <border>
      <left style="double">
        <color auto="1"/>
      </left>
      <right/>
      <top style="double">
        <color auto="1"/>
      </top>
      <bottom/>
      <diagonal/>
    </border>
    <border>
      <left/>
      <right/>
      <top style="double">
        <color auto="1"/>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s>
  <cellStyleXfs count="3">
    <xf numFmtId="0" fontId="0" fillId="0" borderId="0"/>
    <xf numFmtId="9" fontId="14" fillId="0" borderId="0" applyFont="0" applyFill="0" applyBorder="0" applyAlignment="0" applyProtection="0"/>
    <xf numFmtId="44" fontId="14" fillId="0" borderId="0" applyFont="0" applyFill="0" applyBorder="0" applyAlignment="0" applyProtection="0"/>
  </cellStyleXfs>
  <cellXfs count="277">
    <xf numFmtId="0" fontId="0" fillId="0" borderId="0" xfId="0"/>
    <xf numFmtId="0" fontId="3" fillId="0" borderId="0" xfId="0" applyFont="1"/>
    <xf numFmtId="0" fontId="4" fillId="0" borderId="0" xfId="0" applyFont="1"/>
    <xf numFmtId="0" fontId="0" fillId="0" borderId="0" xfId="0" applyBorder="1"/>
    <xf numFmtId="0" fontId="5" fillId="0" borderId="0" xfId="0" applyFont="1"/>
    <xf numFmtId="0" fontId="0" fillId="0" borderId="0" xfId="0" applyAlignment="1">
      <alignment horizontal="center"/>
    </xf>
    <xf numFmtId="0" fontId="0" fillId="0" borderId="0" xfId="0" applyAlignment="1">
      <alignment horizontal="left"/>
    </xf>
    <xf numFmtId="0" fontId="0" fillId="0" borderId="0" xfId="0" applyAlignment="1">
      <alignment horizontal="right"/>
    </xf>
    <xf numFmtId="41" fontId="0" fillId="0" borderId="0" xfId="0" applyNumberFormat="1" applyFill="1"/>
    <xf numFmtId="41" fontId="0" fillId="0" borderId="0" xfId="0" applyNumberFormat="1"/>
    <xf numFmtId="0" fontId="0" fillId="2" borderId="2" xfId="0" applyFill="1" applyBorder="1"/>
    <xf numFmtId="0" fontId="0" fillId="0" borderId="0" xfId="0" applyFill="1" applyBorder="1" applyAlignment="1">
      <alignment horizontal="left"/>
    </xf>
    <xf numFmtId="41" fontId="0" fillId="0" borderId="0" xfId="0" applyNumberFormat="1" applyAlignment="1">
      <alignment horizontal="center"/>
    </xf>
    <xf numFmtId="0" fontId="5" fillId="0" borderId="0" xfId="0" applyFont="1" applyAlignment="1">
      <alignment horizontal="left"/>
    </xf>
    <xf numFmtId="0" fontId="0" fillId="0" borderId="0" xfId="0" applyFill="1" applyBorder="1"/>
    <xf numFmtId="0" fontId="0" fillId="0" borderId="4" xfId="0" applyBorder="1" applyAlignment="1">
      <alignment horizontal="center"/>
    </xf>
    <xf numFmtId="0" fontId="0" fillId="0" borderId="0" xfId="0" applyFill="1"/>
    <xf numFmtId="0" fontId="1" fillId="0" borderId="0" xfId="0" applyFont="1"/>
    <xf numFmtId="0" fontId="0" fillId="3" borderId="0" xfId="0" applyFill="1" applyAlignment="1">
      <alignment horizontal="center"/>
    </xf>
    <xf numFmtId="0" fontId="0" fillId="0" borderId="0" xfId="0" applyBorder="1" applyAlignment="1">
      <alignment horizontal="center"/>
    </xf>
    <xf numFmtId="0" fontId="0" fillId="0" borderId="0" xfId="0" applyFill="1" applyBorder="1" applyAlignment="1">
      <alignment horizontal="center"/>
    </xf>
    <xf numFmtId="0" fontId="0" fillId="0" borderId="0" xfId="0" applyFill="1" applyAlignment="1">
      <alignment horizontal="center"/>
    </xf>
    <xf numFmtId="0" fontId="0" fillId="0" borderId="0" xfId="0" applyFill="1" applyAlignment="1">
      <alignment horizontal="left"/>
    </xf>
    <xf numFmtId="0" fontId="0" fillId="3" borderId="2" xfId="0" applyFill="1" applyBorder="1" applyAlignment="1">
      <alignment horizontal="center"/>
    </xf>
    <xf numFmtId="0" fontId="0" fillId="0" borderId="14" xfId="0" applyBorder="1" applyAlignment="1">
      <alignment horizontal="center"/>
    </xf>
    <xf numFmtId="0" fontId="0" fillId="0" borderId="5" xfId="0" applyBorder="1" applyAlignment="1">
      <alignment horizontal="center"/>
    </xf>
    <xf numFmtId="0" fontId="0" fillId="0" borderId="9" xfId="0" applyBorder="1" applyAlignment="1">
      <alignment horizontal="center"/>
    </xf>
    <xf numFmtId="0" fontId="0" fillId="0" borderId="1" xfId="0" applyBorder="1" applyAlignment="1">
      <alignment horizontal="center"/>
    </xf>
    <xf numFmtId="0" fontId="0" fillId="0" borderId="10" xfId="0" applyBorder="1" applyAlignment="1">
      <alignment horizontal="center"/>
    </xf>
    <xf numFmtId="0" fontId="0" fillId="0" borderId="1" xfId="0" applyBorder="1" applyAlignment="1">
      <alignment horizontal="center"/>
    </xf>
    <xf numFmtId="0" fontId="0" fillId="3" borderId="3" xfId="0" applyFill="1" applyBorder="1" applyAlignment="1">
      <alignment horizontal="center"/>
    </xf>
    <xf numFmtId="0" fontId="0" fillId="0" borderId="4" xfId="0" applyBorder="1" applyAlignment="1">
      <alignment horizontal="left"/>
    </xf>
    <xf numFmtId="0" fontId="8" fillId="0" borderId="2" xfId="0" applyFont="1" applyBorder="1"/>
    <xf numFmtId="0" fontId="0" fillId="0" borderId="2" xfId="0" applyBorder="1"/>
    <xf numFmtId="0" fontId="0" fillId="0" borderId="1" xfId="0" applyBorder="1" applyAlignment="1">
      <alignment horizontal="left"/>
    </xf>
    <xf numFmtId="0" fontId="0" fillId="0" borderId="1" xfId="0" applyBorder="1"/>
    <xf numFmtId="0" fontId="8" fillId="0" borderId="11" xfId="0" applyFont="1" applyBorder="1"/>
    <xf numFmtId="0" fontId="0" fillId="0" borderId="11" xfId="0" applyBorder="1"/>
    <xf numFmtId="44" fontId="0" fillId="0" borderId="0" xfId="0" applyNumberFormat="1"/>
    <xf numFmtId="44" fontId="8" fillId="0" borderId="2" xfId="0" applyNumberFormat="1" applyFont="1" applyBorder="1"/>
    <xf numFmtId="44" fontId="0" fillId="0" borderId="2" xfId="0" applyNumberFormat="1" applyBorder="1"/>
    <xf numFmtId="44" fontId="0" fillId="0" borderId="18" xfId="0" applyNumberFormat="1" applyBorder="1"/>
    <xf numFmtId="44" fontId="8" fillId="0" borderId="6" xfId="0" applyNumberFormat="1" applyFont="1" applyBorder="1" applyAlignment="1">
      <alignment horizontal="center"/>
    </xf>
    <xf numFmtId="44" fontId="8" fillId="0" borderId="21" xfId="0" applyNumberFormat="1" applyFont="1" applyBorder="1" applyAlignment="1">
      <alignment horizontal="center"/>
    </xf>
    <xf numFmtId="44" fontId="8" fillId="0" borderId="16" xfId="0" applyNumberFormat="1" applyFont="1" applyBorder="1"/>
    <xf numFmtId="44" fontId="0" fillId="0" borderId="16" xfId="0" applyNumberFormat="1" applyBorder="1"/>
    <xf numFmtId="44" fontId="0" fillId="0" borderId="19" xfId="0" applyNumberFormat="1" applyBorder="1"/>
    <xf numFmtId="44" fontId="8" fillId="0" borderId="0" xfId="0" applyNumberFormat="1" applyFont="1"/>
    <xf numFmtId="44" fontId="8" fillId="0" borderId="19" xfId="0" applyNumberFormat="1" applyFont="1" applyBorder="1"/>
    <xf numFmtId="44" fontId="8" fillId="0" borderId="16" xfId="0" applyNumberFormat="1" applyFont="1" applyFill="1" applyBorder="1"/>
    <xf numFmtId="43" fontId="0" fillId="0" borderId="0" xfId="0" applyNumberFormat="1"/>
    <xf numFmtId="43" fontId="8" fillId="0" borderId="20" xfId="0" applyNumberFormat="1" applyFont="1" applyBorder="1" applyAlignment="1">
      <alignment horizontal="center"/>
    </xf>
    <xf numFmtId="43" fontId="8" fillId="0" borderId="15" xfId="0" applyNumberFormat="1" applyFont="1" applyBorder="1"/>
    <xf numFmtId="43" fontId="0" fillId="0" borderId="15" xfId="0" applyNumberFormat="1" applyBorder="1"/>
    <xf numFmtId="43" fontId="0" fillId="0" borderId="17" xfId="0" applyNumberFormat="1" applyBorder="1"/>
    <xf numFmtId="0" fontId="0" fillId="3" borderId="4" xfId="0" applyFill="1" applyBorder="1" applyAlignment="1">
      <alignment horizontal="center"/>
    </xf>
    <xf numFmtId="0" fontId="0" fillId="3" borderId="4" xfId="0" applyFill="1" applyBorder="1" applyAlignment="1">
      <alignment horizontal="left"/>
    </xf>
    <xf numFmtId="0" fontId="1" fillId="0" borderId="0" xfId="0" applyFont="1" applyFill="1"/>
    <xf numFmtId="0" fontId="0" fillId="0" borderId="0" xfId="0" applyAlignment="1">
      <alignment wrapText="1"/>
    </xf>
    <xf numFmtId="0" fontId="0" fillId="0" borderId="0" xfId="0" applyAlignment="1">
      <alignment vertical="top" wrapText="1"/>
    </xf>
    <xf numFmtId="49" fontId="0" fillId="0" borderId="0" xfId="0" applyNumberFormat="1" applyAlignment="1">
      <alignment vertical="top" wrapText="1"/>
    </xf>
    <xf numFmtId="49" fontId="0" fillId="0" borderId="0" xfId="0" applyNumberFormat="1"/>
    <xf numFmtId="49" fontId="10" fillId="0" borderId="0" xfId="0" applyNumberFormat="1" applyFont="1"/>
    <xf numFmtId="49" fontId="0" fillId="0" borderId="0" xfId="0" applyNumberFormat="1" applyAlignment="1">
      <alignment vertical="top"/>
    </xf>
    <xf numFmtId="0" fontId="0" fillId="2" borderId="3" xfId="0" applyFill="1" applyBorder="1" applyAlignment="1">
      <alignment horizontal="center"/>
    </xf>
    <xf numFmtId="0" fontId="0" fillId="3" borderId="11" xfId="0" applyFill="1" applyBorder="1" applyAlignment="1">
      <alignment horizontal="center"/>
    </xf>
    <xf numFmtId="41" fontId="3" fillId="0" borderId="0" xfId="0" applyNumberFormat="1" applyFont="1"/>
    <xf numFmtId="41" fontId="0" fillId="3" borderId="2" xfId="0" applyNumberFormat="1" applyFill="1" applyBorder="1" applyAlignment="1">
      <alignment horizontal="center"/>
    </xf>
    <xf numFmtId="41" fontId="0" fillId="0" borderId="14" xfId="0" applyNumberFormat="1" applyBorder="1" applyAlignment="1">
      <alignment horizontal="center"/>
    </xf>
    <xf numFmtId="41" fontId="0" fillId="0" borderId="5" xfId="0" applyNumberFormat="1" applyBorder="1" applyAlignment="1">
      <alignment horizontal="center"/>
    </xf>
    <xf numFmtId="41" fontId="0" fillId="0" borderId="9" xfId="0" applyNumberFormat="1" applyBorder="1" applyAlignment="1">
      <alignment horizontal="center"/>
    </xf>
    <xf numFmtId="41" fontId="0" fillId="0" borderId="10" xfId="0" applyNumberFormat="1" applyBorder="1" applyAlignment="1">
      <alignment horizontal="center"/>
    </xf>
    <xf numFmtId="41" fontId="0" fillId="0" borderId="9" xfId="0" applyNumberFormat="1" applyFill="1" applyBorder="1" applyAlignment="1">
      <alignment horizontal="center"/>
    </xf>
    <xf numFmtId="41" fontId="0" fillId="0" borderId="10" xfId="0" applyNumberFormat="1" applyFill="1" applyBorder="1" applyAlignment="1">
      <alignment horizontal="center"/>
    </xf>
    <xf numFmtId="41" fontId="0" fillId="0" borderId="0" xfId="0" applyNumberFormat="1" applyBorder="1" applyAlignment="1">
      <alignment horizontal="center"/>
    </xf>
    <xf numFmtId="41" fontId="0" fillId="0" borderId="1" xfId="0" applyNumberFormat="1" applyBorder="1" applyAlignment="1">
      <alignment horizontal="center"/>
    </xf>
    <xf numFmtId="41" fontId="0" fillId="0" borderId="7" xfId="0" applyNumberFormat="1" applyBorder="1" applyAlignment="1">
      <alignment horizontal="center"/>
    </xf>
    <xf numFmtId="41" fontId="0" fillId="0" borderId="8" xfId="0" applyNumberFormat="1" applyBorder="1" applyAlignment="1">
      <alignment horizontal="center"/>
    </xf>
    <xf numFmtId="0" fontId="1" fillId="0" borderId="0" xfId="0" applyFont="1" applyAlignment="1">
      <alignment horizontal="left"/>
    </xf>
    <xf numFmtId="0" fontId="12" fillId="0" borderId="0" xfId="0" applyFont="1"/>
    <xf numFmtId="0" fontId="2" fillId="0" borderId="0" xfId="0" applyFont="1" applyAlignment="1">
      <alignment vertical="center"/>
    </xf>
    <xf numFmtId="0" fontId="0" fillId="0" borderId="0" xfId="0" applyAlignment="1">
      <alignment vertical="center"/>
    </xf>
    <xf numFmtId="0" fontId="6" fillId="0" borderId="0" xfId="0" applyFont="1" applyAlignment="1">
      <alignment horizontal="left"/>
    </xf>
    <xf numFmtId="0" fontId="6" fillId="0" borderId="0" xfId="0" applyFont="1"/>
    <xf numFmtId="0" fontId="0" fillId="2" borderId="2" xfId="0" applyFill="1" applyBorder="1" applyAlignment="1">
      <alignment horizontal="center"/>
    </xf>
    <xf numFmtId="41" fontId="0" fillId="0" borderId="1" xfId="0" applyNumberFormat="1" applyFont="1" applyFill="1" applyBorder="1" applyAlignment="1">
      <alignment horizontal="center" wrapText="1"/>
    </xf>
    <xf numFmtId="0" fontId="12" fillId="0" borderId="0" xfId="0" applyFont="1" applyAlignment="1">
      <alignment vertical="center"/>
    </xf>
    <xf numFmtId="0" fontId="0" fillId="0" borderId="0" xfId="0" applyFont="1" applyAlignment="1">
      <alignment horizontal="left"/>
    </xf>
    <xf numFmtId="0" fontId="12" fillId="0" borderId="0" xfId="0" applyFont="1" applyAlignment="1">
      <alignment horizontal="left" vertical="center"/>
    </xf>
    <xf numFmtId="0" fontId="13" fillId="0" borderId="0" xfId="0" applyFont="1"/>
    <xf numFmtId="0" fontId="0" fillId="0" borderId="2" xfId="0" applyBorder="1" applyAlignment="1">
      <alignment horizontal="center"/>
    </xf>
    <xf numFmtId="0" fontId="0" fillId="0" borderId="2" xfId="0" applyBorder="1" applyAlignment="1">
      <alignment horizontal="right"/>
    </xf>
    <xf numFmtId="41" fontId="0" fillId="0" borderId="2" xfId="0" applyNumberFormat="1" applyBorder="1" applyAlignment="1">
      <alignment horizontal="center"/>
    </xf>
    <xf numFmtId="41" fontId="0" fillId="0" borderId="2" xfId="0" applyNumberFormat="1" applyBorder="1" applyAlignment="1">
      <alignment horizontal="right"/>
    </xf>
    <xf numFmtId="41" fontId="0" fillId="0" borderId="2" xfId="0" applyNumberFormat="1" applyBorder="1"/>
    <xf numFmtId="9" fontId="0" fillId="0" borderId="0" xfId="1" applyFont="1"/>
    <xf numFmtId="0" fontId="0" fillId="0" borderId="25" xfId="0" applyBorder="1" applyAlignment="1">
      <alignment horizontal="center"/>
    </xf>
    <xf numFmtId="0" fontId="0" fillId="0" borderId="25" xfId="0" applyBorder="1" applyAlignment="1">
      <alignment horizontal="center" wrapText="1"/>
    </xf>
    <xf numFmtId="0" fontId="1" fillId="0" borderId="0" xfId="0" applyFont="1" applyAlignment="1">
      <alignment vertical="center"/>
    </xf>
    <xf numFmtId="0" fontId="15" fillId="0" borderId="0" xfId="0" applyFont="1" applyAlignment="1">
      <alignment vertical="center"/>
    </xf>
    <xf numFmtId="0" fontId="6" fillId="0" borderId="0" xfId="0" applyFont="1" applyAlignment="1">
      <alignment horizontal="right"/>
    </xf>
    <xf numFmtId="0" fontId="16" fillId="0" borderId="0" xfId="0" applyFont="1"/>
    <xf numFmtId="0" fontId="17" fillId="0" borderId="0" xfId="0" applyFont="1"/>
    <xf numFmtId="0" fontId="0" fillId="0" borderId="0" xfId="0" applyNumberFormat="1" applyAlignment="1">
      <alignment horizontal="center"/>
    </xf>
    <xf numFmtId="41" fontId="0" fillId="0" borderId="0" xfId="0" applyNumberFormat="1" applyAlignment="1">
      <alignment horizontal="left"/>
    </xf>
    <xf numFmtId="41" fontId="0" fillId="0" borderId="0" xfId="0" applyNumberFormat="1" applyFill="1" applyAlignment="1">
      <alignment horizontal="center"/>
    </xf>
    <xf numFmtId="41" fontId="0" fillId="0" borderId="0" xfId="0" applyNumberFormat="1" applyFill="1" applyAlignment="1">
      <alignment horizontal="left"/>
    </xf>
    <xf numFmtId="41" fontId="0" fillId="0" borderId="0" xfId="0" applyNumberFormat="1" applyFill="1" applyBorder="1" applyAlignment="1">
      <alignment horizontal="center"/>
    </xf>
    <xf numFmtId="41" fontId="0" fillId="0" borderId="0" xfId="0" applyNumberFormat="1" applyFill="1" applyBorder="1" applyAlignment="1">
      <alignment horizontal="left"/>
    </xf>
    <xf numFmtId="0" fontId="0" fillId="0" borderId="28" xfId="0" applyBorder="1"/>
    <xf numFmtId="0" fontId="0" fillId="5" borderId="27" xfId="0" applyFill="1" applyBorder="1"/>
    <xf numFmtId="0" fontId="2" fillId="5" borderId="26" xfId="0" applyFont="1" applyFill="1" applyBorder="1" applyAlignment="1">
      <alignment horizontal="center"/>
    </xf>
    <xf numFmtId="0" fontId="0" fillId="5" borderId="26" xfId="0" applyFill="1" applyBorder="1" applyAlignment="1">
      <alignment horizontal="left"/>
    </xf>
    <xf numFmtId="0" fontId="0" fillId="5" borderId="26" xfId="0" applyFill="1" applyBorder="1" applyAlignment="1">
      <alignment horizontal="center"/>
    </xf>
    <xf numFmtId="44" fontId="0" fillId="0" borderId="0" xfId="2" applyFont="1" applyAlignment="1">
      <alignment horizontal="center"/>
    </xf>
    <xf numFmtId="44" fontId="0" fillId="0" borderId="0" xfId="0" applyNumberFormat="1" applyFill="1"/>
    <xf numFmtId="43" fontId="11" fillId="0" borderId="0" xfId="0" applyNumberFormat="1" applyFont="1" applyFill="1"/>
    <xf numFmtId="44" fontId="11" fillId="0" borderId="0" xfId="0" applyNumberFormat="1" applyFont="1" applyFill="1"/>
    <xf numFmtId="0" fontId="0" fillId="0" borderId="0" xfId="0" applyFont="1"/>
    <xf numFmtId="0" fontId="2" fillId="5" borderId="26" xfId="0" applyFont="1" applyFill="1" applyBorder="1" applyAlignment="1">
      <alignment horizontal="center" vertical="top"/>
    </xf>
    <xf numFmtId="0" fontId="0" fillId="5" borderId="26" xfId="0" applyFill="1" applyBorder="1"/>
    <xf numFmtId="0" fontId="1" fillId="0" borderId="0" xfId="0" applyFont="1" applyBorder="1" applyAlignment="1">
      <alignment horizontal="left"/>
    </xf>
    <xf numFmtId="0" fontId="7" fillId="0" borderId="0" xfId="0" applyFont="1" applyAlignment="1">
      <alignment wrapText="1"/>
    </xf>
    <xf numFmtId="0" fontId="8" fillId="0" borderId="2" xfId="0" applyFont="1" applyBorder="1" applyAlignment="1">
      <alignment horizontal="center"/>
    </xf>
    <xf numFmtId="0" fontId="0" fillId="0" borderId="2" xfId="0" applyFill="1" applyBorder="1" applyAlignment="1">
      <alignment horizontal="center"/>
    </xf>
    <xf numFmtId="41" fontId="0" fillId="0" borderId="0" xfId="0" applyNumberFormat="1" applyAlignment="1">
      <alignment horizontal="right"/>
    </xf>
    <xf numFmtId="0" fontId="8" fillId="0" borderId="4" xfId="0" applyFont="1" applyFill="1" applyBorder="1" applyAlignment="1">
      <alignment horizontal="center"/>
    </xf>
    <xf numFmtId="43" fontId="0" fillId="0" borderId="29" xfId="0" applyNumberFormat="1" applyBorder="1"/>
    <xf numFmtId="44" fontId="0" fillId="0" borderId="3" xfId="0" applyNumberFormat="1" applyBorder="1"/>
    <xf numFmtId="44" fontId="0" fillId="0" borderId="30" xfId="0" applyNumberFormat="1" applyBorder="1"/>
    <xf numFmtId="44" fontId="8" fillId="0" borderId="30" xfId="0" applyNumberFormat="1" applyFont="1" applyBorder="1"/>
    <xf numFmtId="0" fontId="8" fillId="0" borderId="6" xfId="0" applyFont="1" applyBorder="1" applyAlignment="1">
      <alignment horizontal="center"/>
    </xf>
    <xf numFmtId="0" fontId="0" fillId="0" borderId="0" xfId="0" applyAlignment="1">
      <alignment horizontal="center" vertical="center" wrapText="1"/>
    </xf>
    <xf numFmtId="43" fontId="0" fillId="0" borderId="0" xfId="0" applyNumberFormat="1" applyAlignment="1">
      <alignment horizontal="center" vertical="center" wrapText="1"/>
    </xf>
    <xf numFmtId="49" fontId="0" fillId="0" borderId="0" xfId="0" applyNumberFormat="1" applyAlignment="1">
      <alignment horizontal="center" vertical="center" wrapText="1"/>
    </xf>
    <xf numFmtId="41" fontId="0" fillId="0" borderId="0" xfId="0" applyNumberFormat="1" applyAlignment="1">
      <alignment horizontal="center" vertical="center" wrapText="1"/>
    </xf>
    <xf numFmtId="0" fontId="20" fillId="0" borderId="0" xfId="0" applyFont="1" applyAlignment="1">
      <alignment horizontal="center"/>
    </xf>
    <xf numFmtId="43" fontId="0" fillId="0" borderId="0" xfId="0" applyNumberFormat="1" applyAlignment="1">
      <alignment horizontal="center" vertical="center"/>
    </xf>
    <xf numFmtId="0" fontId="19" fillId="0" borderId="0" xfId="0" applyFont="1"/>
    <xf numFmtId="0" fontId="0" fillId="0" borderId="2" xfId="0" applyBorder="1" applyAlignment="1">
      <alignment horizontal="center" wrapText="1"/>
    </xf>
    <xf numFmtId="0" fontId="0" fillId="0" borderId="3" xfId="0" applyBorder="1" applyAlignment="1">
      <alignment horizontal="center"/>
    </xf>
    <xf numFmtId="0" fontId="0" fillId="0" borderId="6" xfId="0" applyBorder="1" applyAlignment="1">
      <alignment horizontal="center"/>
    </xf>
    <xf numFmtId="0" fontId="21" fillId="0" borderId="0" xfId="0" applyFont="1" applyAlignment="1">
      <alignment horizontal="center" wrapText="1"/>
    </xf>
    <xf numFmtId="41" fontId="0" fillId="0" borderId="0" xfId="0" applyNumberFormat="1" applyAlignment="1">
      <alignment horizontal="center" vertical="center" wrapText="1"/>
    </xf>
    <xf numFmtId="0" fontId="18" fillId="0" borderId="0" xfId="0" applyFont="1" applyAlignment="1">
      <alignment horizontal="center" wrapText="1"/>
    </xf>
    <xf numFmtId="9" fontId="0" fillId="0" borderId="0" xfId="0" applyNumberFormat="1" applyAlignment="1">
      <alignment horizontal="right"/>
    </xf>
    <xf numFmtId="9" fontId="0" fillId="0" borderId="0" xfId="0" applyNumberFormat="1" applyFill="1"/>
    <xf numFmtId="0" fontId="0" fillId="3" borderId="0" xfId="0" applyFill="1"/>
    <xf numFmtId="0" fontId="6" fillId="0" borderId="0" xfId="0" applyFont="1" applyFill="1" applyBorder="1" applyAlignment="1">
      <alignment horizontal="left"/>
    </xf>
    <xf numFmtId="0" fontId="0" fillId="5" borderId="28" xfId="0" applyFill="1" applyBorder="1"/>
    <xf numFmtId="0" fontId="0" fillId="0" borderId="4" xfId="0" applyBorder="1" applyAlignment="1"/>
    <xf numFmtId="0" fontId="0" fillId="0" borderId="0" xfId="0" applyAlignment="1"/>
    <xf numFmtId="0" fontId="0" fillId="0" borderId="1" xfId="0" applyBorder="1" applyAlignment="1">
      <alignment horizontal="center"/>
    </xf>
    <xf numFmtId="0" fontId="0" fillId="3" borderId="11" xfId="0" applyFill="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xf numFmtId="44" fontId="8" fillId="0" borderId="6" xfId="0" applyNumberFormat="1" applyFont="1" applyBorder="1"/>
    <xf numFmtId="44" fontId="8" fillId="0" borderId="21" xfId="0" applyNumberFormat="1" applyFont="1" applyBorder="1"/>
    <xf numFmtId="43" fontId="0" fillId="0" borderId="35" xfId="0" applyNumberFormat="1" applyBorder="1"/>
    <xf numFmtId="0" fontId="24" fillId="0" borderId="2" xfId="0" applyFont="1" applyBorder="1"/>
    <xf numFmtId="0" fontId="24" fillId="0" borderId="11" xfId="0" applyFont="1" applyBorder="1"/>
    <xf numFmtId="43" fontId="24" fillId="0" borderId="15" xfId="0" applyNumberFormat="1" applyFont="1" applyBorder="1"/>
    <xf numFmtId="44" fontId="24" fillId="0" borderId="2" xfId="0" applyNumberFormat="1" applyFont="1" applyBorder="1"/>
    <xf numFmtId="44" fontId="24" fillId="0" borderId="16" xfId="0" applyNumberFormat="1" applyFont="1" applyBorder="1"/>
    <xf numFmtId="0" fontId="2" fillId="0" borderId="0" xfId="0" applyFont="1"/>
    <xf numFmtId="44" fontId="24" fillId="6" borderId="16" xfId="0" applyNumberFormat="1" applyFont="1" applyFill="1" applyBorder="1"/>
    <xf numFmtId="0" fontId="8" fillId="0" borderId="3" xfId="0" applyFont="1" applyFill="1" applyBorder="1" applyAlignment="1">
      <alignment horizontal="center"/>
    </xf>
    <xf numFmtId="0" fontId="0" fillId="0" borderId="39" xfId="0" applyBorder="1"/>
    <xf numFmtId="0" fontId="0" fillId="0" borderId="0" xfId="0" applyBorder="1" applyAlignment="1">
      <alignment horizontal="right"/>
    </xf>
    <xf numFmtId="41" fontId="0" fillId="0" borderId="40" xfId="0" applyNumberFormat="1" applyBorder="1"/>
    <xf numFmtId="0" fontId="0" fillId="0" borderId="39" xfId="0" applyBorder="1" applyAlignment="1">
      <alignment horizontal="right" vertical="center" wrapText="1"/>
    </xf>
    <xf numFmtId="42" fontId="0" fillId="0" borderId="0" xfId="0" applyNumberFormat="1" applyBorder="1"/>
    <xf numFmtId="41" fontId="0" fillId="0" borderId="0" xfId="0" applyNumberFormat="1" applyBorder="1"/>
    <xf numFmtId="0" fontId="0" fillId="0" borderId="41" xfId="0" applyBorder="1" applyAlignment="1">
      <alignment horizontal="right" vertical="center" wrapText="1"/>
    </xf>
    <xf numFmtId="42" fontId="0" fillId="0" borderId="42" xfId="0" applyNumberFormat="1" applyBorder="1"/>
    <xf numFmtId="41" fontId="0" fillId="0" borderId="42" xfId="0" applyNumberFormat="1" applyBorder="1"/>
    <xf numFmtId="41" fontId="0" fillId="0" borderId="43" xfId="0" applyNumberFormat="1" applyBorder="1"/>
    <xf numFmtId="0" fontId="0" fillId="0" borderId="40" xfId="0" applyBorder="1"/>
    <xf numFmtId="0" fontId="0" fillId="0" borderId="41" xfId="0" applyBorder="1"/>
    <xf numFmtId="0" fontId="0" fillId="0" borderId="42" xfId="0" applyBorder="1"/>
    <xf numFmtId="0" fontId="0" fillId="0" borderId="43" xfId="0" applyBorder="1"/>
    <xf numFmtId="0" fontId="0" fillId="0" borderId="15" xfId="0" applyBorder="1"/>
    <xf numFmtId="0" fontId="0" fillId="0" borderId="16" xfId="0" applyBorder="1"/>
    <xf numFmtId="0" fontId="2" fillId="0" borderId="0" xfId="0" applyFont="1" applyBorder="1" applyAlignment="1"/>
    <xf numFmtId="0" fontId="0" fillId="3" borderId="16" xfId="0" applyFill="1" applyBorder="1" applyAlignment="1">
      <alignment horizontal="center"/>
    </xf>
    <xf numFmtId="0" fontId="0" fillId="0" borderId="39" xfId="0" applyBorder="1" applyAlignment="1">
      <alignment horizontal="right"/>
    </xf>
    <xf numFmtId="0" fontId="0" fillId="0" borderId="41" xfId="0" applyBorder="1" applyAlignment="1">
      <alignment horizontal="right"/>
    </xf>
    <xf numFmtId="44" fontId="0" fillId="0" borderId="42" xfId="0" applyNumberFormat="1" applyBorder="1"/>
    <xf numFmtId="44" fontId="0" fillId="0" borderId="43" xfId="0" applyNumberFormat="1" applyBorder="1"/>
    <xf numFmtId="0" fontId="0" fillId="3" borderId="15" xfId="0" applyFill="1" applyBorder="1" applyAlignment="1">
      <alignment horizontal="center"/>
    </xf>
    <xf numFmtId="9" fontId="0" fillId="0" borderId="41" xfId="0" applyNumberFormat="1" applyBorder="1" applyAlignment="1">
      <alignment horizontal="right"/>
    </xf>
    <xf numFmtId="9" fontId="0" fillId="0" borderId="42" xfId="0" applyNumberFormat="1" applyBorder="1" applyAlignment="1">
      <alignment horizontal="right"/>
    </xf>
    <xf numFmtId="9" fontId="0" fillId="0" borderId="42" xfId="0" applyNumberFormat="1" applyBorder="1"/>
    <xf numFmtId="9" fontId="0" fillId="0" borderId="43" xfId="0" applyNumberFormat="1" applyBorder="1"/>
    <xf numFmtId="0" fontId="6" fillId="0" borderId="0" xfId="0" applyFont="1" applyAlignment="1">
      <alignment vertical="center"/>
    </xf>
    <xf numFmtId="0" fontId="25" fillId="0" borderId="0" xfId="0" applyFont="1"/>
    <xf numFmtId="43" fontId="0" fillId="0" borderId="0" xfId="2" applyNumberFormat="1" applyFont="1"/>
    <xf numFmtId="0" fontId="27" fillId="0" borderId="0" xfId="0" applyFont="1" applyAlignment="1">
      <alignment horizontal="center"/>
    </xf>
    <xf numFmtId="43" fontId="27" fillId="0" borderId="0" xfId="2" applyNumberFormat="1" applyFont="1" applyAlignment="1">
      <alignment horizontal="center"/>
    </xf>
    <xf numFmtId="0" fontId="0" fillId="0" borderId="3" xfId="0" applyBorder="1" applyAlignment="1">
      <alignment horizontal="center" wrapText="1"/>
    </xf>
    <xf numFmtId="0" fontId="0" fillId="0" borderId="6" xfId="0" applyBorder="1" applyAlignment="1">
      <alignment horizontal="center" wrapText="1"/>
    </xf>
    <xf numFmtId="0" fontId="0" fillId="0" borderId="0" xfId="0" applyAlignment="1">
      <alignment horizontal="left" vertical="top" wrapText="1"/>
    </xf>
    <xf numFmtId="41" fontId="0" fillId="0" borderId="0" xfId="0" applyNumberFormat="1" applyAlignment="1">
      <alignment horizontal="center" vertical="center" wrapText="1"/>
    </xf>
    <xf numFmtId="0" fontId="0" fillId="0" borderId="0" xfId="0" applyFill="1" applyAlignment="1">
      <alignment wrapText="1"/>
    </xf>
    <xf numFmtId="0" fontId="20" fillId="0" borderId="0" xfId="0" applyFont="1" applyAlignment="1">
      <alignment horizontal="center" wrapText="1"/>
    </xf>
    <xf numFmtId="0" fontId="22" fillId="0" borderId="0" xfId="0" applyFont="1" applyAlignment="1">
      <alignment wrapText="1"/>
    </xf>
    <xf numFmtId="0" fontId="11" fillId="0" borderId="0" xfId="0" applyFont="1" applyAlignment="1">
      <alignment vertical="center"/>
    </xf>
    <xf numFmtId="43" fontId="3" fillId="0" borderId="0" xfId="0" applyNumberFormat="1" applyFont="1"/>
    <xf numFmtId="43" fontId="0" fillId="2" borderId="2" xfId="0" applyNumberFormat="1" applyFill="1" applyBorder="1" applyAlignment="1">
      <alignment horizontal="center"/>
    </xf>
    <xf numFmtId="43" fontId="0" fillId="0" borderId="2" xfId="0" applyNumberFormat="1" applyBorder="1" applyAlignment="1">
      <alignment horizontal="center" wrapText="1"/>
    </xf>
    <xf numFmtId="43" fontId="0" fillId="0" borderId="3" xfId="0" applyNumberFormat="1" applyBorder="1" applyAlignment="1">
      <alignment horizontal="center"/>
    </xf>
    <xf numFmtId="43" fontId="0" fillId="0" borderId="4" xfId="0" applyNumberFormat="1" applyBorder="1" applyAlignment="1">
      <alignment horizontal="center"/>
    </xf>
    <xf numFmtId="43" fontId="0" fillId="0" borderId="6" xfId="0" applyNumberFormat="1" applyBorder="1" applyAlignment="1">
      <alignment horizontal="center"/>
    </xf>
    <xf numFmtId="43" fontId="0" fillId="0" borderId="2" xfId="0" applyNumberFormat="1" applyBorder="1" applyAlignment="1">
      <alignment horizontal="center"/>
    </xf>
    <xf numFmtId="43" fontId="0" fillId="0" borderId="0" xfId="0" applyNumberFormat="1" applyAlignment="1">
      <alignment horizontal="center"/>
    </xf>
    <xf numFmtId="43" fontId="0" fillId="0" borderId="2" xfId="0" applyNumberFormat="1" applyFill="1" applyBorder="1" applyAlignment="1">
      <alignment horizontal="center"/>
    </xf>
    <xf numFmtId="43" fontId="0" fillId="0" borderId="0" xfId="0" applyNumberFormat="1" applyFill="1" applyAlignment="1">
      <alignment horizontal="center"/>
    </xf>
    <xf numFmtId="43" fontId="0" fillId="0" borderId="3" xfId="0" applyNumberFormat="1" applyBorder="1" applyAlignment="1">
      <alignment horizontal="center" wrapText="1"/>
    </xf>
    <xf numFmtId="43" fontId="0" fillId="0" borderId="6" xfId="0" applyNumberFormat="1" applyBorder="1" applyAlignment="1">
      <alignment horizontal="center" wrapText="1"/>
    </xf>
    <xf numFmtId="0" fontId="0" fillId="0" borderId="0" xfId="0" applyFont="1" applyAlignment="1">
      <alignment horizontal="center" vertical="center" wrapText="1"/>
    </xf>
    <xf numFmtId="0" fontId="18" fillId="0" borderId="0" xfId="0" applyFont="1" applyAlignment="1">
      <alignment horizontal="center" wrapText="1"/>
    </xf>
    <xf numFmtId="0" fontId="0" fillId="0" borderId="11" xfId="0" applyBorder="1" applyAlignment="1">
      <alignment horizontal="center" wrapText="1"/>
    </xf>
    <xf numFmtId="0" fontId="0" fillId="0" borderId="13" xfId="0" applyBorder="1" applyAlignment="1">
      <alignment horizontal="center" wrapText="1"/>
    </xf>
    <xf numFmtId="0" fontId="0" fillId="0" borderId="12" xfId="0" applyBorder="1" applyAlignment="1">
      <alignment horizontal="center" wrapText="1"/>
    </xf>
    <xf numFmtId="0" fontId="0" fillId="0" borderId="11" xfId="0" applyFont="1" applyBorder="1" applyAlignment="1">
      <alignment horizontal="center" wrapText="1"/>
    </xf>
    <xf numFmtId="0" fontId="0" fillId="0" borderId="12" xfId="0" applyFont="1" applyBorder="1" applyAlignment="1">
      <alignment horizontal="center" wrapText="1"/>
    </xf>
    <xf numFmtId="0" fontId="0" fillId="0" borderId="13" xfId="0" applyFont="1" applyBorder="1" applyAlignment="1">
      <alignment horizontal="center" wrapText="1"/>
    </xf>
    <xf numFmtId="41" fontId="0" fillId="0" borderId="11" xfId="0" applyNumberFormat="1" applyBorder="1" applyAlignment="1">
      <alignment horizontal="center"/>
    </xf>
    <xf numFmtId="41" fontId="0" fillId="0" borderId="12" xfId="0" applyNumberFormat="1" applyBorder="1" applyAlignment="1">
      <alignment horizontal="center"/>
    </xf>
    <xf numFmtId="41" fontId="0" fillId="0" borderId="13" xfId="0" applyNumberFormat="1" applyBorder="1" applyAlignment="1">
      <alignment horizontal="center"/>
    </xf>
    <xf numFmtId="0" fontId="0" fillId="3" borderId="11" xfId="0" applyFill="1" applyBorder="1" applyAlignment="1">
      <alignment horizontal="center"/>
    </xf>
    <xf numFmtId="0" fontId="0" fillId="3" borderId="12" xfId="0" applyFill="1" applyBorder="1" applyAlignment="1">
      <alignment horizontal="center"/>
    </xf>
    <xf numFmtId="0" fontId="0" fillId="3" borderId="13" xfId="0" applyFill="1" applyBorder="1" applyAlignment="1">
      <alignment horizontal="center"/>
    </xf>
    <xf numFmtId="41" fontId="0" fillId="3" borderId="11" xfId="0" applyNumberFormat="1" applyFill="1" applyBorder="1" applyAlignment="1">
      <alignment horizontal="center"/>
    </xf>
    <xf numFmtId="41" fontId="0" fillId="3" borderId="12" xfId="0" applyNumberFormat="1" applyFill="1" applyBorder="1" applyAlignment="1">
      <alignment horizontal="center"/>
    </xf>
    <xf numFmtId="41" fontId="0" fillId="3" borderId="13" xfId="0" applyNumberFormat="1" applyFill="1" applyBorder="1" applyAlignment="1">
      <alignment horizontal="center"/>
    </xf>
    <xf numFmtId="41" fontId="0" fillId="3" borderId="9" xfId="0" applyNumberFormat="1" applyFill="1" applyBorder="1" applyAlignment="1">
      <alignment horizontal="center"/>
    </xf>
    <xf numFmtId="41" fontId="0" fillId="3" borderId="10" xfId="0" applyNumberFormat="1" applyFill="1" applyBorder="1" applyAlignment="1">
      <alignment horizontal="center"/>
    </xf>
    <xf numFmtId="0" fontId="0" fillId="0" borderId="3" xfId="0" applyBorder="1" applyAlignment="1">
      <alignment horizontal="center" wrapText="1"/>
    </xf>
    <xf numFmtId="0" fontId="0" fillId="0" borderId="6" xfId="0" applyBorder="1" applyAlignment="1">
      <alignment horizontal="center" wrapText="1"/>
    </xf>
    <xf numFmtId="41" fontId="0" fillId="4" borderId="11" xfId="0" applyNumberFormat="1" applyFont="1" applyFill="1" applyBorder="1" applyAlignment="1">
      <alignment horizontal="center" wrapText="1"/>
    </xf>
    <xf numFmtId="41" fontId="0" fillId="4" borderId="13" xfId="0" applyNumberFormat="1" applyFont="1" applyFill="1" applyBorder="1" applyAlignment="1">
      <alignment horizontal="center" wrapText="1"/>
    </xf>
    <xf numFmtId="0" fontId="0" fillId="0" borderId="1" xfId="0" applyBorder="1" applyAlignment="1">
      <alignment horizontal="center"/>
    </xf>
    <xf numFmtId="0" fontId="0" fillId="3" borderId="0" xfId="0" applyFill="1" applyBorder="1" applyAlignment="1">
      <alignment horizontal="center"/>
    </xf>
    <xf numFmtId="43" fontId="8" fillId="0" borderId="31" xfId="0" applyNumberFormat="1" applyFont="1" applyBorder="1" applyAlignment="1">
      <alignment horizontal="center"/>
    </xf>
    <xf numFmtId="43" fontId="8" fillId="0" borderId="8" xfId="0" applyNumberFormat="1" applyFont="1" applyBorder="1" applyAlignment="1">
      <alignment horizontal="center"/>
    </xf>
    <xf numFmtId="43" fontId="8" fillId="0" borderId="32" xfId="0" applyNumberFormat="1" applyFont="1" applyBorder="1" applyAlignment="1">
      <alignment horizontal="center"/>
    </xf>
    <xf numFmtId="43" fontId="8" fillId="0" borderId="33" xfId="0" applyNumberFormat="1" applyFont="1" applyBorder="1" applyAlignment="1">
      <alignment horizontal="center"/>
    </xf>
    <xf numFmtId="43" fontId="8" fillId="0" borderId="1" xfId="0" applyNumberFormat="1" applyFont="1" applyBorder="1" applyAlignment="1">
      <alignment horizontal="center"/>
    </xf>
    <xf numFmtId="43" fontId="8" fillId="0" borderId="34" xfId="0" applyNumberFormat="1" applyFont="1" applyBorder="1" applyAlignment="1">
      <alignment horizontal="center"/>
    </xf>
    <xf numFmtId="44" fontId="9" fillId="0" borderId="0" xfId="0" applyNumberFormat="1" applyFont="1" applyAlignment="1">
      <alignment horizontal="center" wrapText="1"/>
    </xf>
    <xf numFmtId="0" fontId="8" fillId="0" borderId="22" xfId="0" applyFont="1" applyBorder="1" applyAlignment="1">
      <alignment horizontal="center"/>
    </xf>
    <xf numFmtId="0" fontId="8" fillId="0" borderId="23" xfId="0" applyFont="1" applyBorder="1" applyAlignment="1">
      <alignment horizontal="center"/>
    </xf>
    <xf numFmtId="0" fontId="8" fillId="0" borderId="24" xfId="0" applyFont="1" applyBorder="1" applyAlignment="1">
      <alignment horizontal="center"/>
    </xf>
    <xf numFmtId="44" fontId="7" fillId="0" borderId="0" xfId="0" applyNumberFormat="1" applyFont="1" applyAlignment="1">
      <alignment horizontal="center" wrapText="1"/>
    </xf>
    <xf numFmtId="0" fontId="22" fillId="0" borderId="0" xfId="0" applyFont="1" applyAlignment="1">
      <alignment horizontal="center" wrapText="1"/>
    </xf>
    <xf numFmtId="0" fontId="0" fillId="0" borderId="0" xfId="0" applyAlignment="1">
      <alignment horizontal="left" vertical="top" wrapText="1"/>
    </xf>
    <xf numFmtId="0" fontId="0" fillId="0" borderId="0" xfId="0" applyFill="1" applyAlignment="1">
      <alignment horizontal="center" wrapText="1"/>
    </xf>
    <xf numFmtId="41" fontId="0" fillId="0" borderId="0" xfId="0" applyNumberFormat="1" applyAlignment="1">
      <alignment horizontal="center" vertical="center" wrapText="1"/>
    </xf>
    <xf numFmtId="0" fontId="11" fillId="0" borderId="0" xfId="0" applyFont="1" applyAlignment="1">
      <alignment horizontal="center" vertical="center"/>
    </xf>
    <xf numFmtId="0" fontId="0" fillId="0" borderId="0" xfId="0" applyAlignment="1">
      <alignment horizontal="center" vertical="center"/>
    </xf>
    <xf numFmtId="0" fontId="2" fillId="0" borderId="36" xfId="0" applyFont="1" applyBorder="1" applyAlignment="1">
      <alignment horizontal="center"/>
    </xf>
    <xf numFmtId="0" fontId="2" fillId="0" borderId="37" xfId="0" applyFont="1" applyBorder="1" applyAlignment="1">
      <alignment horizontal="center"/>
    </xf>
    <xf numFmtId="0" fontId="2" fillId="0" borderId="38" xfId="0" applyFont="1" applyBorder="1" applyAlignment="1">
      <alignment horizontal="center"/>
    </xf>
    <xf numFmtId="0" fontId="26" fillId="0" borderId="0" xfId="0" applyFont="1" applyAlignment="1">
      <alignment horizontal="center"/>
    </xf>
    <xf numFmtId="0" fontId="2" fillId="0" borderId="44" xfId="0" applyFont="1" applyBorder="1" applyAlignment="1">
      <alignment horizontal="center"/>
    </xf>
    <xf numFmtId="0" fontId="2" fillId="0" borderId="45" xfId="0" applyFont="1" applyBorder="1" applyAlignment="1">
      <alignment horizontal="center"/>
    </xf>
    <xf numFmtId="0" fontId="0" fillId="3" borderId="35" xfId="0" applyFill="1" applyBorder="1" applyAlignment="1">
      <alignment horizontal="center"/>
    </xf>
    <xf numFmtId="0" fontId="0" fillId="3" borderId="46" xfId="0" applyFill="1" applyBorder="1" applyAlignment="1">
      <alignment horizontal="center"/>
    </xf>
    <xf numFmtId="0" fontId="2" fillId="0" borderId="33" xfId="0" applyFont="1" applyBorder="1" applyAlignment="1">
      <alignment horizontal="center"/>
    </xf>
    <xf numFmtId="0" fontId="2" fillId="0" borderId="1" xfId="0" applyFont="1" applyBorder="1" applyAlignment="1">
      <alignment horizontal="center"/>
    </xf>
    <xf numFmtId="0" fontId="2" fillId="0" borderId="34" xfId="0" applyFont="1" applyBorder="1" applyAlignment="1">
      <alignment horizontal="center"/>
    </xf>
    <xf numFmtId="164" fontId="0" fillId="0" borderId="0" xfId="0" applyNumberFormat="1"/>
    <xf numFmtId="164" fontId="20" fillId="0" borderId="0" xfId="0" applyNumberFormat="1" applyFont="1" applyAlignment="1">
      <alignment horizontal="center" wrapText="1"/>
    </xf>
    <xf numFmtId="164" fontId="0" fillId="0" borderId="0" xfId="0" applyNumberFormat="1" applyAlignment="1">
      <alignment horizontal="center" vertical="center" wrapText="1"/>
    </xf>
    <xf numFmtId="164" fontId="0" fillId="0" borderId="0" xfId="0" applyNumberFormat="1" applyAlignment="1">
      <alignment vertical="top" wrapText="1"/>
    </xf>
    <xf numFmtId="164" fontId="22" fillId="0" borderId="0" xfId="0" applyNumberFormat="1" applyFont="1" applyAlignment="1">
      <alignment wrapText="1"/>
    </xf>
  </cellXfs>
  <cellStyles count="3">
    <cellStyle name="Currency" xfId="2" builtinId="4"/>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9.xml.rels><?xml version="1.0" encoding="UTF-8" standalone="yes"?>
<Relationships xmlns="http://schemas.openxmlformats.org/package/2006/relationships"><Relationship Id="rId1" Type="http://schemas.openxmlformats.org/officeDocument/2006/relationships/chartUserShapes" Target="../drawings/drawing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Sample County Health Department</a:t>
            </a:r>
          </a:p>
          <a:p>
            <a:pPr>
              <a:defRPr/>
            </a:pPr>
            <a:r>
              <a:rPr lang="en-US"/>
              <a:t>Clinical Staff Profit/(Loss)</a:t>
            </a:r>
          </a:p>
          <a:p>
            <a:pPr>
              <a:defRPr/>
            </a:pPr>
            <a:r>
              <a:rPr lang="en-US"/>
              <a:t>January 1,</a:t>
            </a:r>
            <a:r>
              <a:rPr lang="en-US" baseline="0"/>
              <a:t> 2015 - December 31, 2015</a:t>
            </a:r>
            <a:endParaRPr lang="en-US"/>
          </a:p>
        </c:rich>
      </c:tx>
      <c:overlay val="0"/>
    </c:title>
    <c:autoTitleDeleted val="0"/>
    <c:plotArea>
      <c:layout>
        <c:manualLayout>
          <c:layoutTarget val="inner"/>
          <c:xMode val="edge"/>
          <c:yMode val="edge"/>
          <c:x val="4.1569693168884862E-2"/>
          <c:y val="0.22263861039109242"/>
          <c:w val="0.94040343039715901"/>
          <c:h val="0.52619251397923084"/>
        </c:manualLayout>
      </c:layout>
      <c:barChart>
        <c:barDir val="col"/>
        <c:grouping val="clustered"/>
        <c:varyColors val="0"/>
        <c:ser>
          <c:idx val="0"/>
          <c:order val="0"/>
          <c:tx>
            <c:strRef>
              <c:f>Revenues!$Q$5</c:f>
              <c:strCache>
                <c:ptCount val="1"/>
                <c:pt idx="0">
                  <c:v>Agency Profit/(Loss)</c:v>
                </c:pt>
              </c:strCache>
            </c:strRef>
          </c:tx>
          <c:spPr>
            <a:ln>
              <a:solidFill>
                <a:schemeClr val="tx1"/>
              </a:solidFill>
            </a:ln>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Revenues!$P$6:$P$11</c:f>
              <c:strCache>
                <c:ptCount val="6"/>
                <c:pt idx="0">
                  <c:v>MD</c:v>
                </c:pt>
                <c:pt idx="1">
                  <c:v>NP/PA</c:v>
                </c:pt>
                <c:pt idx="2">
                  <c:v>CH ERN      </c:v>
                </c:pt>
                <c:pt idx="3">
                  <c:v>STD ERN     </c:v>
                </c:pt>
                <c:pt idx="4">
                  <c:v>RN                       </c:v>
                </c:pt>
                <c:pt idx="5">
                  <c:v>Support Staff</c:v>
                </c:pt>
              </c:strCache>
            </c:strRef>
          </c:cat>
          <c:val>
            <c:numRef>
              <c:f>Revenues!$Q$6:$Q$11</c:f>
              <c:numCache>
                <c:formatCode>_("$"* #,##0_);_("$"* \(#,##0\);_("$"* "-"_);_(@_)</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0-C4AC-4C81-B2EC-8FD6337B3A9A}"/>
            </c:ext>
          </c:extLst>
        </c:ser>
        <c:dLbls>
          <c:showLegendKey val="0"/>
          <c:showVal val="0"/>
          <c:showCatName val="0"/>
          <c:showSerName val="0"/>
          <c:showPercent val="0"/>
          <c:showBubbleSize val="0"/>
        </c:dLbls>
        <c:gapWidth val="150"/>
        <c:axId val="130128512"/>
        <c:axId val="129761664"/>
      </c:barChart>
      <c:catAx>
        <c:axId val="130128512"/>
        <c:scaling>
          <c:orientation val="minMax"/>
        </c:scaling>
        <c:delete val="0"/>
        <c:axPos val="b"/>
        <c:numFmt formatCode="General" sourceLinked="0"/>
        <c:majorTickMark val="out"/>
        <c:minorTickMark val="none"/>
        <c:tickLblPos val="nextTo"/>
        <c:crossAx val="129761664"/>
        <c:crosses val="autoZero"/>
        <c:auto val="1"/>
        <c:lblAlgn val="ctr"/>
        <c:lblOffset val="100"/>
        <c:noMultiLvlLbl val="0"/>
      </c:catAx>
      <c:valAx>
        <c:axId val="129761664"/>
        <c:scaling>
          <c:orientation val="minMax"/>
        </c:scaling>
        <c:delete val="1"/>
        <c:axPos val="l"/>
        <c:majorGridlines/>
        <c:numFmt formatCode="_(&quot;$&quot;* #,##0_);_(&quot;$&quot;* \(#,##0\);_(&quot;$&quot;* &quot;-&quot;_);_(@_)" sourceLinked="1"/>
        <c:majorTickMark val="out"/>
        <c:minorTickMark val="none"/>
        <c:tickLblPos val="nextTo"/>
        <c:crossAx val="130128512"/>
        <c:crosses val="autoZero"/>
        <c:crossBetween val="between"/>
      </c:valAx>
    </c:plotArea>
    <c:plotVisOnly val="1"/>
    <c:dispBlanksAs val="gap"/>
    <c:showDLblsOverMax val="0"/>
  </c:chart>
  <c:printSettings>
    <c:headerFooter/>
    <c:pageMargins b="0.75" l="0.7" r="0.7" t="0.75" header="0.3" footer="0.3"/>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Sample County Health Department</a:t>
            </a:r>
          </a:p>
          <a:p>
            <a:pPr>
              <a:defRPr/>
            </a:pPr>
            <a:r>
              <a:rPr lang="en-US" baseline="0"/>
              <a:t>Actual Visits vs Visit Capacity</a:t>
            </a:r>
          </a:p>
          <a:p>
            <a:pPr>
              <a:defRPr/>
            </a:pPr>
            <a:r>
              <a:rPr lang="en-US" baseline="0"/>
              <a:t>January 1, 2015 - December 31, 2015</a:t>
            </a:r>
            <a:endParaRPr lang="en-US"/>
          </a:p>
        </c:rich>
      </c:tx>
      <c:overlay val="0"/>
    </c:title>
    <c:autoTitleDeleted val="0"/>
    <c:plotArea>
      <c:layout/>
      <c:barChart>
        <c:barDir val="col"/>
        <c:grouping val="clustered"/>
        <c:varyColors val="0"/>
        <c:ser>
          <c:idx val="0"/>
          <c:order val="0"/>
          <c:tx>
            <c:strRef>
              <c:f>'Visit Cap vs Actual'!$R$4</c:f>
              <c:strCache>
                <c:ptCount val="1"/>
                <c:pt idx="0">
                  <c:v>Capacity</c:v>
                </c:pt>
              </c:strCache>
            </c:strRef>
          </c:tx>
          <c:spPr>
            <a:ln>
              <a:solidFill>
                <a:schemeClr val="tx1"/>
              </a:solidFill>
            </a:ln>
          </c:spPr>
          <c:invertIfNegative val="0"/>
          <c:cat>
            <c:strRef>
              <c:f>'Visit Cap vs Actual'!$Q$5:$Q$10</c:f>
              <c:strCache>
                <c:ptCount val="6"/>
                <c:pt idx="0">
                  <c:v>MD's</c:v>
                </c:pt>
                <c:pt idx="1">
                  <c:v>NP/PA's</c:v>
                </c:pt>
                <c:pt idx="2">
                  <c:v>CH ERN's</c:v>
                </c:pt>
                <c:pt idx="3">
                  <c:v>STD ERN's</c:v>
                </c:pt>
                <c:pt idx="4">
                  <c:v>RN's</c:v>
                </c:pt>
                <c:pt idx="5">
                  <c:v>TOTAL</c:v>
                </c:pt>
              </c:strCache>
            </c:strRef>
          </c:cat>
          <c:val>
            <c:numRef>
              <c:f>'Visit Cap vs Actual'!$R$5:$R$10</c:f>
              <c:numCache>
                <c:formatCode>_(* #,##0_);_(* \(#,##0\);_(* "-"_);_(@_)</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0-3DC2-43B8-B9CD-005B5922E09D}"/>
            </c:ext>
          </c:extLst>
        </c:ser>
        <c:ser>
          <c:idx val="1"/>
          <c:order val="1"/>
          <c:tx>
            <c:strRef>
              <c:f>'Visit Cap vs Actual'!$S$4</c:f>
              <c:strCache>
                <c:ptCount val="1"/>
                <c:pt idx="0">
                  <c:v>Actual</c:v>
                </c:pt>
              </c:strCache>
            </c:strRef>
          </c:tx>
          <c:spPr>
            <a:ln>
              <a:solidFill>
                <a:schemeClr val="tx1"/>
              </a:solidFill>
            </a:ln>
          </c:spPr>
          <c:invertIfNegative val="0"/>
          <c:cat>
            <c:strRef>
              <c:f>'Visit Cap vs Actual'!$Q$5:$Q$10</c:f>
              <c:strCache>
                <c:ptCount val="6"/>
                <c:pt idx="0">
                  <c:v>MD's</c:v>
                </c:pt>
                <c:pt idx="1">
                  <c:v>NP/PA's</c:v>
                </c:pt>
                <c:pt idx="2">
                  <c:v>CH ERN's</c:v>
                </c:pt>
                <c:pt idx="3">
                  <c:v>STD ERN's</c:v>
                </c:pt>
                <c:pt idx="4">
                  <c:v>RN's</c:v>
                </c:pt>
                <c:pt idx="5">
                  <c:v>TOTAL</c:v>
                </c:pt>
              </c:strCache>
            </c:strRef>
          </c:cat>
          <c:val>
            <c:numRef>
              <c:f>'Visit Cap vs Actual'!$S$5:$S$10</c:f>
              <c:numCache>
                <c:formatCode>_(* #,##0_);_(* \(#,##0\);_(* "-"_);_(@_)</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1-3DC2-43B8-B9CD-005B5922E09D}"/>
            </c:ext>
          </c:extLst>
        </c:ser>
        <c:dLbls>
          <c:showLegendKey val="0"/>
          <c:showVal val="0"/>
          <c:showCatName val="0"/>
          <c:showSerName val="0"/>
          <c:showPercent val="0"/>
          <c:showBubbleSize val="0"/>
        </c:dLbls>
        <c:gapWidth val="150"/>
        <c:axId val="132135168"/>
        <c:axId val="132145152"/>
      </c:barChart>
      <c:catAx>
        <c:axId val="132135168"/>
        <c:scaling>
          <c:orientation val="minMax"/>
        </c:scaling>
        <c:delete val="0"/>
        <c:axPos val="b"/>
        <c:numFmt formatCode="General" sourceLinked="0"/>
        <c:majorTickMark val="out"/>
        <c:minorTickMark val="none"/>
        <c:tickLblPos val="nextTo"/>
        <c:crossAx val="132145152"/>
        <c:crosses val="autoZero"/>
        <c:auto val="1"/>
        <c:lblAlgn val="ctr"/>
        <c:lblOffset val="100"/>
        <c:noMultiLvlLbl val="0"/>
      </c:catAx>
      <c:valAx>
        <c:axId val="132145152"/>
        <c:scaling>
          <c:orientation val="minMax"/>
        </c:scaling>
        <c:delete val="0"/>
        <c:axPos val="l"/>
        <c:majorGridlines/>
        <c:title>
          <c:tx>
            <c:rich>
              <a:bodyPr rot="-5400000" vert="horz"/>
              <a:lstStyle/>
              <a:p>
                <a:pPr>
                  <a:defRPr/>
                </a:pPr>
                <a:r>
                  <a:rPr lang="en-US"/>
                  <a:t>Number of Visits</a:t>
                </a:r>
              </a:p>
            </c:rich>
          </c:tx>
          <c:overlay val="0"/>
        </c:title>
        <c:numFmt formatCode="_(* #,##0_);_(* \(#,##0\);_(* &quot;-&quot;_);_(@_)" sourceLinked="1"/>
        <c:majorTickMark val="out"/>
        <c:minorTickMark val="none"/>
        <c:tickLblPos val="nextTo"/>
        <c:crossAx val="132135168"/>
        <c:crosses val="autoZero"/>
        <c:crossBetween val="between"/>
      </c:valAx>
      <c:dTable>
        <c:showHorzBorder val="1"/>
        <c:showVertBorder val="1"/>
        <c:showOutline val="1"/>
        <c:showKeys val="1"/>
      </c:dTable>
    </c:plotArea>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Sample County Health Department</a:t>
            </a:r>
          </a:p>
          <a:p>
            <a:pPr>
              <a:defRPr/>
            </a:pPr>
            <a:r>
              <a:rPr lang="en-US" baseline="0"/>
              <a:t>Potential Additional Revenue</a:t>
            </a:r>
          </a:p>
          <a:p>
            <a:pPr>
              <a:defRPr/>
            </a:pPr>
            <a:r>
              <a:rPr lang="en-US" baseline="0"/>
              <a:t>January 1, 2015 - December 31, 2015</a:t>
            </a:r>
            <a:endParaRPr lang="en-US"/>
          </a:p>
        </c:rich>
      </c:tx>
      <c:overlay val="0"/>
    </c:title>
    <c:autoTitleDeleted val="0"/>
    <c:plotArea>
      <c:layout/>
      <c:barChart>
        <c:barDir val="col"/>
        <c:grouping val="clustered"/>
        <c:varyColors val="0"/>
        <c:ser>
          <c:idx val="0"/>
          <c:order val="0"/>
          <c:spPr>
            <a:ln>
              <a:solidFill>
                <a:schemeClr val="tx1"/>
              </a:solidFill>
            </a:ln>
          </c:spPr>
          <c:invertIfNegative val="0"/>
          <c:dLbls>
            <c:spPr>
              <a:noFill/>
              <a:ln>
                <a:noFill/>
              </a:ln>
              <a:effectLst/>
            </c:sp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'Visit Cap vs Actual'!$Q$5:$Q$10</c:f>
              <c:strCache>
                <c:ptCount val="6"/>
                <c:pt idx="0">
                  <c:v>MD's</c:v>
                </c:pt>
                <c:pt idx="1">
                  <c:v>NP/PA's</c:v>
                </c:pt>
                <c:pt idx="2">
                  <c:v>CH ERN's</c:v>
                </c:pt>
                <c:pt idx="3">
                  <c:v>STD ERN's</c:v>
                </c:pt>
                <c:pt idx="4">
                  <c:v>RN's</c:v>
                </c:pt>
                <c:pt idx="5">
                  <c:v>TOTAL</c:v>
                </c:pt>
              </c:strCache>
            </c:strRef>
          </c:cat>
          <c:val>
            <c:numRef>
              <c:f>'Visit Cap vs Actual'!$T$5:$T$10</c:f>
              <c:numCache>
                <c:formatCode>_("$"* #,##0_);_("$"* \(#,##0\);_("$"* "-"_);_(@_)</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0-0F84-4F5C-9346-6EC9211156E9}"/>
            </c:ext>
          </c:extLst>
        </c:ser>
        <c:dLbls>
          <c:dLblPos val="outEnd"/>
          <c:showLegendKey val="0"/>
          <c:showVal val="1"/>
          <c:showCatName val="0"/>
          <c:showSerName val="0"/>
          <c:showPercent val="0"/>
          <c:showBubbleSize val="0"/>
        </c:dLbls>
        <c:gapWidth val="150"/>
        <c:axId val="132172032"/>
        <c:axId val="132182016"/>
      </c:barChart>
      <c:catAx>
        <c:axId val="132172032"/>
        <c:scaling>
          <c:orientation val="minMax"/>
        </c:scaling>
        <c:delete val="0"/>
        <c:axPos val="b"/>
        <c:numFmt formatCode="General" sourceLinked="0"/>
        <c:majorTickMark val="out"/>
        <c:minorTickMark val="none"/>
        <c:tickLblPos val="nextTo"/>
        <c:crossAx val="132182016"/>
        <c:crosses val="autoZero"/>
        <c:auto val="1"/>
        <c:lblAlgn val="ctr"/>
        <c:lblOffset val="100"/>
        <c:noMultiLvlLbl val="0"/>
      </c:catAx>
      <c:valAx>
        <c:axId val="132182016"/>
        <c:scaling>
          <c:orientation val="minMax"/>
        </c:scaling>
        <c:delete val="1"/>
        <c:axPos val="l"/>
        <c:majorGridlines/>
        <c:numFmt formatCode="_(&quot;$&quot;* #,##0_);_(&quot;$&quot;* \(#,##0\);_(&quot;$&quot;* &quot;-&quot;_);_(@_)" sourceLinked="1"/>
        <c:majorTickMark val="out"/>
        <c:minorTickMark val="none"/>
        <c:tickLblPos val="nextTo"/>
        <c:crossAx val="132172032"/>
        <c:crosses val="autoZero"/>
        <c:crossBetween val="between"/>
      </c:valAx>
    </c:plotArea>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Sample County Health Department</a:t>
            </a:r>
          </a:p>
          <a:p>
            <a:pPr>
              <a:defRPr/>
            </a:pPr>
            <a:r>
              <a:rPr lang="en-US"/>
              <a:t>Cost Per Service</a:t>
            </a:r>
            <a:r>
              <a:rPr lang="en-US" baseline="0"/>
              <a:t> by Program</a:t>
            </a:r>
            <a:endParaRPr lang="en-US"/>
          </a:p>
        </c:rich>
      </c:tx>
      <c:overlay val="0"/>
    </c:title>
    <c:autoTitleDeleted val="0"/>
    <c:plotArea>
      <c:layout/>
      <c:barChart>
        <c:barDir val="col"/>
        <c:grouping val="clustered"/>
        <c:varyColors val="0"/>
        <c:ser>
          <c:idx val="0"/>
          <c:order val="0"/>
          <c:spPr>
            <a:ln>
              <a:solidFill>
                <a:schemeClr val="tx1"/>
              </a:solidFill>
            </a:ln>
          </c:spPr>
          <c:invertIfNegative val="0"/>
          <c:dLbls>
            <c:spPr>
              <a:noFill/>
              <a:ln>
                <a:noFill/>
              </a:ln>
              <a:effectLst/>
            </c:sp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'Cost per Serv'!$P$4:$AC$4</c:f>
              <c:strCache>
                <c:ptCount val="14"/>
                <c:pt idx="0">
                  <c:v>Child Hlth</c:v>
                </c:pt>
                <c:pt idx="1">
                  <c:v>Immunes</c:v>
                </c:pt>
                <c:pt idx="2">
                  <c:v>Maternity</c:v>
                </c:pt>
                <c:pt idx="3">
                  <c:v>Fam Plan</c:v>
                </c:pt>
                <c:pt idx="4">
                  <c:v>STD</c:v>
                </c:pt>
                <c:pt idx="5">
                  <c:v>TB</c:v>
                </c:pt>
                <c:pt idx="6">
                  <c:v>Epidemiology</c:v>
                </c:pt>
                <c:pt idx="7">
                  <c:v>BCCCP</c:v>
                </c:pt>
                <c:pt idx="8">
                  <c:v>Adult Hlth</c:v>
                </c:pt>
                <c:pt idx="9">
                  <c:v>Primary Care</c:v>
                </c:pt>
                <c:pt idx="10">
                  <c:v>Behav Hlth-CH</c:v>
                </c:pt>
                <c:pt idx="11">
                  <c:v>Behav Hlth-AH</c:v>
                </c:pt>
                <c:pt idx="12">
                  <c:v>Behav Hlth - MH</c:v>
                </c:pt>
                <c:pt idx="13">
                  <c:v>Other Serv</c:v>
                </c:pt>
              </c:strCache>
            </c:strRef>
          </c:cat>
          <c:val>
            <c:numRef>
              <c:f>'Cost per Serv'!$P$8:$AC$8</c:f>
              <c:numCache>
                <c:formatCode>_("$"* #,##0.00_);_("$"* \(#,##0.00\);_("$"* "-"??_);_(@_)</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6="http://schemas.microsoft.com/office/drawing/2014/chart" uri="{C3380CC4-5D6E-409C-BE32-E72D297353CC}">
              <c16:uniqueId val="{00000000-9258-4305-A72A-23E512E3B572}"/>
            </c:ext>
          </c:extLst>
        </c:ser>
        <c:dLbls>
          <c:dLblPos val="outEnd"/>
          <c:showLegendKey val="0"/>
          <c:showVal val="1"/>
          <c:showCatName val="0"/>
          <c:showSerName val="0"/>
          <c:showPercent val="0"/>
          <c:showBubbleSize val="0"/>
        </c:dLbls>
        <c:gapWidth val="150"/>
        <c:axId val="132244224"/>
        <c:axId val="132245760"/>
      </c:barChart>
      <c:catAx>
        <c:axId val="132244224"/>
        <c:scaling>
          <c:orientation val="minMax"/>
        </c:scaling>
        <c:delete val="0"/>
        <c:axPos val="b"/>
        <c:numFmt formatCode="General" sourceLinked="0"/>
        <c:majorTickMark val="out"/>
        <c:minorTickMark val="none"/>
        <c:tickLblPos val="nextTo"/>
        <c:crossAx val="132245760"/>
        <c:crosses val="autoZero"/>
        <c:auto val="1"/>
        <c:lblAlgn val="ctr"/>
        <c:lblOffset val="100"/>
        <c:noMultiLvlLbl val="0"/>
      </c:catAx>
      <c:valAx>
        <c:axId val="132245760"/>
        <c:scaling>
          <c:orientation val="minMax"/>
        </c:scaling>
        <c:delete val="1"/>
        <c:axPos val="l"/>
        <c:majorGridlines/>
        <c:numFmt formatCode="_(&quot;$&quot;* #,##0.00_);_(&quot;$&quot;* \(#,##0.00\);_(&quot;$&quot;* &quot;-&quot;??_);_(@_)" sourceLinked="1"/>
        <c:majorTickMark val="out"/>
        <c:minorTickMark val="none"/>
        <c:tickLblPos val="nextTo"/>
        <c:crossAx val="132244224"/>
        <c:crosses val="autoZero"/>
        <c:crossBetween val="between"/>
      </c:valAx>
    </c:plotArea>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Sample</a:t>
            </a:r>
            <a:r>
              <a:rPr lang="en-US" baseline="0"/>
              <a:t> County Health Department</a:t>
            </a:r>
          </a:p>
          <a:p>
            <a:pPr>
              <a:defRPr/>
            </a:pPr>
            <a:r>
              <a:rPr lang="en-US"/>
              <a:t>Visits by Program by Quarter</a:t>
            </a:r>
          </a:p>
          <a:p>
            <a:pPr>
              <a:defRPr/>
            </a:pPr>
            <a:r>
              <a:rPr lang="en-US"/>
              <a:t>January 1, 2015 - December 31, 2015</a:t>
            </a:r>
          </a:p>
        </c:rich>
      </c:tx>
      <c:overlay val="0"/>
    </c:title>
    <c:autoTitleDeleted val="0"/>
    <c:plotArea>
      <c:layout/>
      <c:barChart>
        <c:barDir val="col"/>
        <c:grouping val="clustered"/>
        <c:varyColors val="0"/>
        <c:ser>
          <c:idx val="0"/>
          <c:order val="0"/>
          <c:tx>
            <c:strRef>
              <c:f>'Visits Questionnaire'!$AI$9</c:f>
              <c:strCache>
                <c:ptCount val="1"/>
                <c:pt idx="0">
                  <c:v>Quarter 1</c:v>
                </c:pt>
              </c:strCache>
            </c:strRef>
          </c:tx>
          <c:spPr>
            <a:ln>
              <a:solidFill>
                <a:schemeClr val="tx1"/>
              </a:solidFill>
            </a:ln>
          </c:spPr>
          <c:invertIfNegative val="0"/>
          <c:cat>
            <c:strRef>
              <c:f>'Visits Questionnaire'!$AJ$8:$AW$8</c:f>
              <c:strCache>
                <c:ptCount val="14"/>
                <c:pt idx="0">
                  <c:v>Child Hlth</c:v>
                </c:pt>
                <c:pt idx="1">
                  <c:v>Immunes</c:v>
                </c:pt>
                <c:pt idx="2">
                  <c:v>Maternity</c:v>
                </c:pt>
                <c:pt idx="3">
                  <c:v>Fam Plan</c:v>
                </c:pt>
                <c:pt idx="4">
                  <c:v>STD</c:v>
                </c:pt>
                <c:pt idx="5">
                  <c:v>TB</c:v>
                </c:pt>
                <c:pt idx="6">
                  <c:v>Epidemiology</c:v>
                </c:pt>
                <c:pt idx="7">
                  <c:v>BCCCP</c:v>
                </c:pt>
                <c:pt idx="8">
                  <c:v>Adult Hlth</c:v>
                </c:pt>
                <c:pt idx="9">
                  <c:v>Primary Care</c:v>
                </c:pt>
                <c:pt idx="10">
                  <c:v>Behav Hlth-CH</c:v>
                </c:pt>
                <c:pt idx="11">
                  <c:v>Behav Hlth-AH</c:v>
                </c:pt>
                <c:pt idx="12">
                  <c:v>Behav Hlth - MH</c:v>
                </c:pt>
                <c:pt idx="13">
                  <c:v>Other Serv</c:v>
                </c:pt>
              </c:strCache>
            </c:strRef>
          </c:cat>
          <c:val>
            <c:numRef>
              <c:f>'Visits Questionnaire'!$AJ$9:$AW$9</c:f>
              <c:numCache>
                <c:formatCode>General</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6="http://schemas.microsoft.com/office/drawing/2014/chart" uri="{C3380CC4-5D6E-409C-BE32-E72D297353CC}">
              <c16:uniqueId val="{00000000-B240-46C9-AA4D-DEB878CE513C}"/>
            </c:ext>
          </c:extLst>
        </c:ser>
        <c:ser>
          <c:idx val="1"/>
          <c:order val="1"/>
          <c:tx>
            <c:strRef>
              <c:f>'Visits Questionnaire'!$AI$10</c:f>
              <c:strCache>
                <c:ptCount val="1"/>
                <c:pt idx="0">
                  <c:v>Quarter 2</c:v>
                </c:pt>
              </c:strCache>
            </c:strRef>
          </c:tx>
          <c:spPr>
            <a:ln>
              <a:solidFill>
                <a:schemeClr val="tx1"/>
              </a:solidFill>
            </a:ln>
          </c:spPr>
          <c:invertIfNegative val="0"/>
          <c:cat>
            <c:strRef>
              <c:f>'Visits Questionnaire'!$AJ$8:$AW$8</c:f>
              <c:strCache>
                <c:ptCount val="14"/>
                <c:pt idx="0">
                  <c:v>Child Hlth</c:v>
                </c:pt>
                <c:pt idx="1">
                  <c:v>Immunes</c:v>
                </c:pt>
                <c:pt idx="2">
                  <c:v>Maternity</c:v>
                </c:pt>
                <c:pt idx="3">
                  <c:v>Fam Plan</c:v>
                </c:pt>
                <c:pt idx="4">
                  <c:v>STD</c:v>
                </c:pt>
                <c:pt idx="5">
                  <c:v>TB</c:v>
                </c:pt>
                <c:pt idx="6">
                  <c:v>Epidemiology</c:v>
                </c:pt>
                <c:pt idx="7">
                  <c:v>BCCCP</c:v>
                </c:pt>
                <c:pt idx="8">
                  <c:v>Adult Hlth</c:v>
                </c:pt>
                <c:pt idx="9">
                  <c:v>Primary Care</c:v>
                </c:pt>
                <c:pt idx="10">
                  <c:v>Behav Hlth-CH</c:v>
                </c:pt>
                <c:pt idx="11">
                  <c:v>Behav Hlth-AH</c:v>
                </c:pt>
                <c:pt idx="12">
                  <c:v>Behav Hlth - MH</c:v>
                </c:pt>
                <c:pt idx="13">
                  <c:v>Other Serv</c:v>
                </c:pt>
              </c:strCache>
            </c:strRef>
          </c:cat>
          <c:val>
            <c:numRef>
              <c:f>'Visits Questionnaire'!$AJ$10:$AW$10</c:f>
              <c:numCache>
                <c:formatCode>General</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6="http://schemas.microsoft.com/office/drawing/2014/chart" uri="{C3380CC4-5D6E-409C-BE32-E72D297353CC}">
              <c16:uniqueId val="{00000001-B240-46C9-AA4D-DEB878CE513C}"/>
            </c:ext>
          </c:extLst>
        </c:ser>
        <c:ser>
          <c:idx val="2"/>
          <c:order val="2"/>
          <c:tx>
            <c:strRef>
              <c:f>'Visits Questionnaire'!$AI$11</c:f>
              <c:strCache>
                <c:ptCount val="1"/>
                <c:pt idx="0">
                  <c:v>Quarter 3</c:v>
                </c:pt>
              </c:strCache>
            </c:strRef>
          </c:tx>
          <c:spPr>
            <a:ln>
              <a:solidFill>
                <a:schemeClr val="tx1"/>
              </a:solidFill>
            </a:ln>
          </c:spPr>
          <c:invertIfNegative val="0"/>
          <c:cat>
            <c:strRef>
              <c:f>'Visits Questionnaire'!$AJ$8:$AW$8</c:f>
              <c:strCache>
                <c:ptCount val="14"/>
                <c:pt idx="0">
                  <c:v>Child Hlth</c:v>
                </c:pt>
                <c:pt idx="1">
                  <c:v>Immunes</c:v>
                </c:pt>
                <c:pt idx="2">
                  <c:v>Maternity</c:v>
                </c:pt>
                <c:pt idx="3">
                  <c:v>Fam Plan</c:v>
                </c:pt>
                <c:pt idx="4">
                  <c:v>STD</c:v>
                </c:pt>
                <c:pt idx="5">
                  <c:v>TB</c:v>
                </c:pt>
                <c:pt idx="6">
                  <c:v>Epidemiology</c:v>
                </c:pt>
                <c:pt idx="7">
                  <c:v>BCCCP</c:v>
                </c:pt>
                <c:pt idx="8">
                  <c:v>Adult Hlth</c:v>
                </c:pt>
                <c:pt idx="9">
                  <c:v>Primary Care</c:v>
                </c:pt>
                <c:pt idx="10">
                  <c:v>Behav Hlth-CH</c:v>
                </c:pt>
                <c:pt idx="11">
                  <c:v>Behav Hlth-AH</c:v>
                </c:pt>
                <c:pt idx="12">
                  <c:v>Behav Hlth - MH</c:v>
                </c:pt>
                <c:pt idx="13">
                  <c:v>Other Serv</c:v>
                </c:pt>
              </c:strCache>
            </c:strRef>
          </c:cat>
          <c:val>
            <c:numRef>
              <c:f>'Visits Questionnaire'!$AJ$11:$AW$11</c:f>
              <c:numCache>
                <c:formatCode>General</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6="http://schemas.microsoft.com/office/drawing/2014/chart" uri="{C3380CC4-5D6E-409C-BE32-E72D297353CC}">
              <c16:uniqueId val="{00000002-B240-46C9-AA4D-DEB878CE513C}"/>
            </c:ext>
          </c:extLst>
        </c:ser>
        <c:ser>
          <c:idx val="3"/>
          <c:order val="3"/>
          <c:tx>
            <c:strRef>
              <c:f>'Visits Questionnaire'!$AI$12</c:f>
              <c:strCache>
                <c:ptCount val="1"/>
                <c:pt idx="0">
                  <c:v>Quarter 4</c:v>
                </c:pt>
              </c:strCache>
            </c:strRef>
          </c:tx>
          <c:spPr>
            <a:ln>
              <a:solidFill>
                <a:schemeClr val="tx1"/>
              </a:solidFill>
            </a:ln>
          </c:spPr>
          <c:invertIfNegative val="0"/>
          <c:cat>
            <c:strRef>
              <c:f>'Visits Questionnaire'!$AJ$8:$AW$8</c:f>
              <c:strCache>
                <c:ptCount val="14"/>
                <c:pt idx="0">
                  <c:v>Child Hlth</c:v>
                </c:pt>
                <c:pt idx="1">
                  <c:v>Immunes</c:v>
                </c:pt>
                <c:pt idx="2">
                  <c:v>Maternity</c:v>
                </c:pt>
                <c:pt idx="3">
                  <c:v>Fam Plan</c:v>
                </c:pt>
                <c:pt idx="4">
                  <c:v>STD</c:v>
                </c:pt>
                <c:pt idx="5">
                  <c:v>TB</c:v>
                </c:pt>
                <c:pt idx="6">
                  <c:v>Epidemiology</c:v>
                </c:pt>
                <c:pt idx="7">
                  <c:v>BCCCP</c:v>
                </c:pt>
                <c:pt idx="8">
                  <c:v>Adult Hlth</c:v>
                </c:pt>
                <c:pt idx="9">
                  <c:v>Primary Care</c:v>
                </c:pt>
                <c:pt idx="10">
                  <c:v>Behav Hlth-CH</c:v>
                </c:pt>
                <c:pt idx="11">
                  <c:v>Behav Hlth-AH</c:v>
                </c:pt>
                <c:pt idx="12">
                  <c:v>Behav Hlth - MH</c:v>
                </c:pt>
                <c:pt idx="13">
                  <c:v>Other Serv</c:v>
                </c:pt>
              </c:strCache>
            </c:strRef>
          </c:cat>
          <c:val>
            <c:numRef>
              <c:f>'Visits Questionnaire'!$AJ$12:$AW$12</c:f>
              <c:numCache>
                <c:formatCode>General</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6="http://schemas.microsoft.com/office/drawing/2014/chart" uri="{C3380CC4-5D6E-409C-BE32-E72D297353CC}">
              <c16:uniqueId val="{00000003-B240-46C9-AA4D-DEB878CE513C}"/>
            </c:ext>
          </c:extLst>
        </c:ser>
        <c:dLbls>
          <c:showLegendKey val="0"/>
          <c:showVal val="0"/>
          <c:showCatName val="0"/>
          <c:showSerName val="0"/>
          <c:showPercent val="0"/>
          <c:showBubbleSize val="0"/>
        </c:dLbls>
        <c:gapWidth val="150"/>
        <c:axId val="132487808"/>
        <c:axId val="132505984"/>
      </c:barChart>
      <c:catAx>
        <c:axId val="132487808"/>
        <c:scaling>
          <c:orientation val="minMax"/>
        </c:scaling>
        <c:delete val="0"/>
        <c:axPos val="b"/>
        <c:numFmt formatCode="General" sourceLinked="0"/>
        <c:majorTickMark val="out"/>
        <c:minorTickMark val="none"/>
        <c:tickLblPos val="nextTo"/>
        <c:crossAx val="132505984"/>
        <c:crosses val="autoZero"/>
        <c:auto val="1"/>
        <c:lblAlgn val="ctr"/>
        <c:lblOffset val="100"/>
        <c:noMultiLvlLbl val="0"/>
      </c:catAx>
      <c:valAx>
        <c:axId val="132505984"/>
        <c:scaling>
          <c:orientation val="minMax"/>
        </c:scaling>
        <c:delete val="0"/>
        <c:axPos val="l"/>
        <c:majorGridlines/>
        <c:title>
          <c:tx>
            <c:rich>
              <a:bodyPr rot="-5400000" vert="horz"/>
              <a:lstStyle/>
              <a:p>
                <a:pPr>
                  <a:defRPr/>
                </a:pPr>
                <a:r>
                  <a:rPr lang="en-US"/>
                  <a:t>Number of Visits</a:t>
                </a:r>
              </a:p>
            </c:rich>
          </c:tx>
          <c:overlay val="0"/>
        </c:title>
        <c:numFmt formatCode="General" sourceLinked="1"/>
        <c:majorTickMark val="out"/>
        <c:minorTickMark val="none"/>
        <c:tickLblPos val="nextTo"/>
        <c:crossAx val="1324878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Sample County Health Department</a:t>
            </a:r>
          </a:p>
          <a:p>
            <a:pPr>
              <a:defRPr/>
            </a:pPr>
            <a:r>
              <a:rPr lang="en-US"/>
              <a:t>Total Visits by Quarter</a:t>
            </a:r>
          </a:p>
          <a:p>
            <a:pPr>
              <a:defRPr/>
            </a:pPr>
            <a:r>
              <a:rPr lang="en-US"/>
              <a:t>January 1, 2015 - December 31, 2015</a:t>
            </a:r>
          </a:p>
        </c:rich>
      </c:tx>
      <c:overlay val="0"/>
    </c:title>
    <c:autoTitleDeleted val="0"/>
    <c:plotArea>
      <c:layout/>
      <c:barChart>
        <c:barDir val="col"/>
        <c:grouping val="clustered"/>
        <c:varyColors val="0"/>
        <c:ser>
          <c:idx val="0"/>
          <c:order val="0"/>
          <c:tx>
            <c:strRef>
              <c:f>'Visits Questionnaire'!$B$10</c:f>
              <c:strCache>
                <c:ptCount val="1"/>
                <c:pt idx="0">
                  <c:v>Quarter 1</c:v>
                </c:pt>
              </c:strCache>
            </c:strRef>
          </c:tx>
          <c:spPr>
            <a:ln>
              <a:solidFill>
                <a:schemeClr val="tx1"/>
              </a:solidFill>
            </a:ln>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'Visits Questionnaire'!$AE$10</c:f>
              <c:numCache>
                <c:formatCode>General</c:formatCode>
                <c:ptCount val="1"/>
                <c:pt idx="0">
                  <c:v>0</c:v>
                </c:pt>
              </c:numCache>
            </c:numRef>
          </c:val>
          <c:extLst>
            <c:ext xmlns:c16="http://schemas.microsoft.com/office/drawing/2014/chart" uri="{C3380CC4-5D6E-409C-BE32-E72D297353CC}">
              <c16:uniqueId val="{00000000-5E52-4E2F-A819-2CA4A8B518A8}"/>
            </c:ext>
          </c:extLst>
        </c:ser>
        <c:ser>
          <c:idx val="1"/>
          <c:order val="1"/>
          <c:tx>
            <c:strRef>
              <c:f>'Visits Questionnaire'!$B$11</c:f>
              <c:strCache>
                <c:ptCount val="1"/>
                <c:pt idx="0">
                  <c:v>Quarter 2</c:v>
                </c:pt>
              </c:strCache>
            </c:strRef>
          </c:tx>
          <c:spPr>
            <a:ln>
              <a:solidFill>
                <a:schemeClr val="tx1"/>
              </a:solidFill>
            </a:ln>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'Visits Questionnaire'!$AE$11</c:f>
              <c:numCache>
                <c:formatCode>General</c:formatCode>
                <c:ptCount val="1"/>
                <c:pt idx="0">
                  <c:v>0</c:v>
                </c:pt>
              </c:numCache>
            </c:numRef>
          </c:val>
          <c:extLst>
            <c:ext xmlns:c16="http://schemas.microsoft.com/office/drawing/2014/chart" uri="{C3380CC4-5D6E-409C-BE32-E72D297353CC}">
              <c16:uniqueId val="{00000001-5E52-4E2F-A819-2CA4A8B518A8}"/>
            </c:ext>
          </c:extLst>
        </c:ser>
        <c:ser>
          <c:idx val="2"/>
          <c:order val="2"/>
          <c:tx>
            <c:strRef>
              <c:f>'Visits Questionnaire'!$B$12</c:f>
              <c:strCache>
                <c:ptCount val="1"/>
                <c:pt idx="0">
                  <c:v>Quarter 3</c:v>
                </c:pt>
              </c:strCache>
            </c:strRef>
          </c:tx>
          <c:spPr>
            <a:ln>
              <a:solidFill>
                <a:schemeClr val="tx1"/>
              </a:solidFill>
            </a:ln>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'Visits Questionnaire'!$AE$12</c:f>
              <c:numCache>
                <c:formatCode>General</c:formatCode>
                <c:ptCount val="1"/>
                <c:pt idx="0">
                  <c:v>0</c:v>
                </c:pt>
              </c:numCache>
            </c:numRef>
          </c:val>
          <c:extLst>
            <c:ext xmlns:c16="http://schemas.microsoft.com/office/drawing/2014/chart" uri="{C3380CC4-5D6E-409C-BE32-E72D297353CC}">
              <c16:uniqueId val="{00000002-5E52-4E2F-A819-2CA4A8B518A8}"/>
            </c:ext>
          </c:extLst>
        </c:ser>
        <c:ser>
          <c:idx val="3"/>
          <c:order val="3"/>
          <c:tx>
            <c:strRef>
              <c:f>'Visits Questionnaire'!$B$13</c:f>
              <c:strCache>
                <c:ptCount val="1"/>
                <c:pt idx="0">
                  <c:v>Quarter 4</c:v>
                </c:pt>
              </c:strCache>
            </c:strRef>
          </c:tx>
          <c:spPr>
            <a:ln>
              <a:solidFill>
                <a:schemeClr val="tx1"/>
              </a:solidFill>
            </a:ln>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'Visits Questionnaire'!$AE$13</c:f>
              <c:numCache>
                <c:formatCode>General</c:formatCode>
                <c:ptCount val="1"/>
                <c:pt idx="0">
                  <c:v>0</c:v>
                </c:pt>
              </c:numCache>
            </c:numRef>
          </c:val>
          <c:extLst>
            <c:ext xmlns:c16="http://schemas.microsoft.com/office/drawing/2014/chart" uri="{C3380CC4-5D6E-409C-BE32-E72D297353CC}">
              <c16:uniqueId val="{00000003-5E52-4E2F-A819-2CA4A8B518A8}"/>
            </c:ext>
          </c:extLst>
        </c:ser>
        <c:dLbls>
          <c:showLegendKey val="0"/>
          <c:showVal val="1"/>
          <c:showCatName val="0"/>
          <c:showSerName val="0"/>
          <c:showPercent val="0"/>
          <c:showBubbleSize val="0"/>
        </c:dLbls>
        <c:gapWidth val="150"/>
        <c:overlap val="-25"/>
        <c:axId val="132572672"/>
        <c:axId val="132574208"/>
      </c:barChart>
      <c:catAx>
        <c:axId val="132572672"/>
        <c:scaling>
          <c:orientation val="minMax"/>
        </c:scaling>
        <c:delete val="1"/>
        <c:axPos val="b"/>
        <c:majorTickMark val="out"/>
        <c:minorTickMark val="none"/>
        <c:tickLblPos val="nextTo"/>
        <c:crossAx val="132574208"/>
        <c:crosses val="autoZero"/>
        <c:auto val="1"/>
        <c:lblAlgn val="ctr"/>
        <c:lblOffset val="100"/>
        <c:noMultiLvlLbl val="0"/>
      </c:catAx>
      <c:valAx>
        <c:axId val="132574208"/>
        <c:scaling>
          <c:orientation val="minMax"/>
        </c:scaling>
        <c:delete val="1"/>
        <c:axPos val="l"/>
        <c:majorGridlines/>
        <c:numFmt formatCode="General" sourceLinked="1"/>
        <c:majorTickMark val="out"/>
        <c:minorTickMark val="none"/>
        <c:tickLblPos val="nextTo"/>
        <c:crossAx val="13257267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Sample County Health Department</a:t>
            </a:r>
          </a:p>
          <a:p>
            <a:pPr>
              <a:defRPr/>
            </a:pPr>
            <a:r>
              <a:rPr lang="en-US"/>
              <a:t>Payer Mix by Program</a:t>
            </a:r>
          </a:p>
          <a:p>
            <a:pPr>
              <a:defRPr/>
            </a:pPr>
            <a:r>
              <a:rPr lang="en-US"/>
              <a:t>January 1, 2015 - December 31, 2015</a:t>
            </a:r>
          </a:p>
        </c:rich>
      </c:tx>
      <c:overlay val="0"/>
    </c:title>
    <c:autoTitleDeleted val="0"/>
    <c:plotArea>
      <c:layout/>
      <c:barChart>
        <c:barDir val="col"/>
        <c:grouping val="clustered"/>
        <c:varyColors val="0"/>
        <c:ser>
          <c:idx val="0"/>
          <c:order val="0"/>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multiLvlStrRef>
              <c:f>'Payer Mix'!$R$4:$AS$5</c:f>
              <c:multiLvlStrCache>
                <c:ptCount val="28"/>
                <c:lvl>
                  <c:pt idx="0">
                    <c:v>Medicaid</c:v>
                  </c:pt>
                  <c:pt idx="1">
                    <c:v>Non-Caid</c:v>
                  </c:pt>
                  <c:pt idx="2">
                    <c:v>Medicaid</c:v>
                  </c:pt>
                  <c:pt idx="3">
                    <c:v>Non-Caid</c:v>
                  </c:pt>
                  <c:pt idx="4">
                    <c:v>Medicaid</c:v>
                  </c:pt>
                  <c:pt idx="5">
                    <c:v>Non-Caid</c:v>
                  </c:pt>
                  <c:pt idx="6">
                    <c:v>Medicaid</c:v>
                  </c:pt>
                  <c:pt idx="7">
                    <c:v>Non-Caid</c:v>
                  </c:pt>
                  <c:pt idx="8">
                    <c:v>Medicaid</c:v>
                  </c:pt>
                  <c:pt idx="9">
                    <c:v>Non-Caid</c:v>
                  </c:pt>
                  <c:pt idx="10">
                    <c:v>Medicaid</c:v>
                  </c:pt>
                  <c:pt idx="11">
                    <c:v>Non-Caid</c:v>
                  </c:pt>
                  <c:pt idx="12">
                    <c:v>Medicaid</c:v>
                  </c:pt>
                  <c:pt idx="13">
                    <c:v>Non-Caid</c:v>
                  </c:pt>
                  <c:pt idx="14">
                    <c:v>Medicaid</c:v>
                  </c:pt>
                  <c:pt idx="15">
                    <c:v>Non-Caid</c:v>
                  </c:pt>
                  <c:pt idx="16">
                    <c:v>Medicaid</c:v>
                  </c:pt>
                  <c:pt idx="17">
                    <c:v>Non-Caid</c:v>
                  </c:pt>
                  <c:pt idx="18">
                    <c:v>Medicaid</c:v>
                  </c:pt>
                  <c:pt idx="19">
                    <c:v>Non-Caid</c:v>
                  </c:pt>
                  <c:pt idx="20">
                    <c:v>Medicaid</c:v>
                  </c:pt>
                  <c:pt idx="21">
                    <c:v>Non-Caid</c:v>
                  </c:pt>
                  <c:pt idx="22">
                    <c:v>Medicaid</c:v>
                  </c:pt>
                  <c:pt idx="23">
                    <c:v>Non-Caid</c:v>
                  </c:pt>
                  <c:pt idx="24">
                    <c:v>Medicaid</c:v>
                  </c:pt>
                  <c:pt idx="25">
                    <c:v>Non-Caid</c:v>
                  </c:pt>
                  <c:pt idx="26">
                    <c:v>Medicaid</c:v>
                  </c:pt>
                  <c:pt idx="27">
                    <c:v>Non-Caid</c:v>
                  </c:pt>
                </c:lvl>
                <c:lvl>
                  <c:pt idx="0">
                    <c:v>CH</c:v>
                  </c:pt>
                  <c:pt idx="2">
                    <c:v>IMM</c:v>
                  </c:pt>
                  <c:pt idx="4">
                    <c:v>MH</c:v>
                  </c:pt>
                  <c:pt idx="6">
                    <c:v>FP</c:v>
                  </c:pt>
                  <c:pt idx="8">
                    <c:v>STD</c:v>
                  </c:pt>
                  <c:pt idx="10">
                    <c:v>TB</c:v>
                  </c:pt>
                  <c:pt idx="12">
                    <c:v>EPI</c:v>
                  </c:pt>
                  <c:pt idx="14">
                    <c:v>BCCCP</c:v>
                  </c:pt>
                  <c:pt idx="16">
                    <c:v>AH</c:v>
                  </c:pt>
                  <c:pt idx="18">
                    <c:v>PC</c:v>
                  </c:pt>
                  <c:pt idx="20">
                    <c:v>BH-CH</c:v>
                  </c:pt>
                  <c:pt idx="22">
                    <c:v>BH-AH</c:v>
                  </c:pt>
                  <c:pt idx="24">
                    <c:v>BH-MH</c:v>
                  </c:pt>
                  <c:pt idx="26">
                    <c:v>OS</c:v>
                  </c:pt>
                </c:lvl>
              </c:multiLvlStrCache>
            </c:multiLvlStrRef>
          </c:cat>
          <c:val>
            <c:numRef>
              <c:f>'Payer Mix'!$R$6:$AS$6</c:f>
              <c:numCache>
                <c:formatCode>0%</c:formatCode>
                <c:ptCount val="2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numCache>
            </c:numRef>
          </c:val>
          <c:extLst>
            <c:ext xmlns:c16="http://schemas.microsoft.com/office/drawing/2014/chart" uri="{C3380CC4-5D6E-409C-BE32-E72D297353CC}">
              <c16:uniqueId val="{00000000-7D4F-46DC-A54A-D0AF2CE8C703}"/>
            </c:ext>
          </c:extLst>
        </c:ser>
        <c:dLbls>
          <c:showLegendKey val="0"/>
          <c:showVal val="0"/>
          <c:showCatName val="0"/>
          <c:showSerName val="0"/>
          <c:showPercent val="0"/>
          <c:showBubbleSize val="0"/>
        </c:dLbls>
        <c:gapWidth val="150"/>
        <c:axId val="132739456"/>
        <c:axId val="132740992"/>
      </c:barChart>
      <c:catAx>
        <c:axId val="132739456"/>
        <c:scaling>
          <c:orientation val="minMax"/>
        </c:scaling>
        <c:delete val="0"/>
        <c:axPos val="b"/>
        <c:numFmt formatCode="General" sourceLinked="0"/>
        <c:majorTickMark val="out"/>
        <c:minorTickMark val="none"/>
        <c:tickLblPos val="nextTo"/>
        <c:crossAx val="132740992"/>
        <c:crosses val="autoZero"/>
        <c:auto val="1"/>
        <c:lblAlgn val="ctr"/>
        <c:lblOffset val="100"/>
        <c:noMultiLvlLbl val="0"/>
      </c:catAx>
      <c:valAx>
        <c:axId val="132740992"/>
        <c:scaling>
          <c:orientation val="minMax"/>
        </c:scaling>
        <c:delete val="1"/>
        <c:axPos val="l"/>
        <c:majorGridlines/>
        <c:numFmt formatCode="0%" sourceLinked="1"/>
        <c:majorTickMark val="out"/>
        <c:minorTickMark val="none"/>
        <c:tickLblPos val="nextTo"/>
        <c:crossAx val="132739456"/>
        <c:crosses val="autoZero"/>
        <c:crossBetween val="between"/>
      </c:valAx>
    </c:plotArea>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Sample County Health Department</a:t>
            </a:r>
          </a:p>
          <a:p>
            <a:pPr>
              <a:defRPr/>
            </a:pPr>
            <a:r>
              <a:rPr lang="en-US"/>
              <a:t>Total</a:t>
            </a:r>
            <a:r>
              <a:rPr lang="en-US" baseline="0"/>
              <a:t> </a:t>
            </a:r>
            <a:r>
              <a:rPr lang="en-US"/>
              <a:t>Payer Mix</a:t>
            </a:r>
          </a:p>
          <a:p>
            <a:pPr>
              <a:defRPr/>
            </a:pPr>
            <a:r>
              <a:rPr lang="en-US"/>
              <a:t>January 1, 2015 - December 31, 2015</a:t>
            </a:r>
          </a:p>
        </c:rich>
      </c:tx>
      <c:overlay val="0"/>
    </c:title>
    <c:autoTitleDeleted val="0"/>
    <c:plotArea>
      <c:layout/>
      <c:barChart>
        <c:barDir val="col"/>
        <c:grouping val="clustered"/>
        <c:varyColors val="0"/>
        <c:ser>
          <c:idx val="0"/>
          <c:order val="0"/>
          <c:tx>
            <c:strRef>
              <c:f>'Payer Mix'!$AT$5:$AU$5</c:f>
              <c:strCache>
                <c:ptCount val="2"/>
                <c:pt idx="0">
                  <c:v>Medicaid</c:v>
                </c:pt>
                <c:pt idx="1">
                  <c:v>Non-Caid</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'Payer Mix'!$AT$5:$AU$5</c:f>
              <c:strCache>
                <c:ptCount val="2"/>
                <c:pt idx="0">
                  <c:v>Medicaid</c:v>
                </c:pt>
                <c:pt idx="1">
                  <c:v>Non-Caid</c:v>
                </c:pt>
              </c:strCache>
            </c:strRef>
          </c:cat>
          <c:val>
            <c:numRef>
              <c:f>'Payer Mix'!$AT$6:$AU$6</c:f>
              <c:numCache>
                <c:formatCode>0%</c:formatCode>
                <c:ptCount val="2"/>
                <c:pt idx="0">
                  <c:v>0</c:v>
                </c:pt>
                <c:pt idx="1">
                  <c:v>0</c:v>
                </c:pt>
              </c:numCache>
            </c:numRef>
          </c:val>
          <c:extLst>
            <c:ext xmlns:c16="http://schemas.microsoft.com/office/drawing/2014/chart" uri="{C3380CC4-5D6E-409C-BE32-E72D297353CC}">
              <c16:uniqueId val="{00000000-639F-40E9-8C6C-94A83F7AC4B8}"/>
            </c:ext>
          </c:extLst>
        </c:ser>
        <c:dLbls>
          <c:showLegendKey val="0"/>
          <c:showVal val="0"/>
          <c:showCatName val="0"/>
          <c:showSerName val="0"/>
          <c:showPercent val="0"/>
          <c:showBubbleSize val="0"/>
        </c:dLbls>
        <c:gapWidth val="150"/>
        <c:axId val="132250624"/>
        <c:axId val="132765184"/>
      </c:barChart>
      <c:catAx>
        <c:axId val="132250624"/>
        <c:scaling>
          <c:orientation val="minMax"/>
        </c:scaling>
        <c:delete val="0"/>
        <c:axPos val="b"/>
        <c:numFmt formatCode="General" sourceLinked="0"/>
        <c:majorTickMark val="out"/>
        <c:minorTickMark val="none"/>
        <c:tickLblPos val="nextTo"/>
        <c:crossAx val="132765184"/>
        <c:crosses val="autoZero"/>
        <c:auto val="1"/>
        <c:lblAlgn val="ctr"/>
        <c:lblOffset val="100"/>
        <c:noMultiLvlLbl val="0"/>
      </c:catAx>
      <c:valAx>
        <c:axId val="132765184"/>
        <c:scaling>
          <c:orientation val="minMax"/>
        </c:scaling>
        <c:delete val="1"/>
        <c:axPos val="l"/>
        <c:majorGridlines/>
        <c:numFmt formatCode="0%" sourceLinked="1"/>
        <c:majorTickMark val="out"/>
        <c:minorTickMark val="none"/>
        <c:tickLblPos val="nextTo"/>
        <c:crossAx val="132250624"/>
        <c:crosses val="autoZero"/>
        <c:crossBetween val="between"/>
      </c:valAx>
    </c:plotArea>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Sample County Health Department</a:t>
            </a:r>
          </a:p>
          <a:p>
            <a:pPr>
              <a:defRPr/>
            </a:pPr>
            <a:r>
              <a:rPr lang="en-US"/>
              <a:t>Administrative Time Cost per Year</a:t>
            </a:r>
          </a:p>
        </c:rich>
      </c:tx>
      <c:overlay val="0"/>
    </c:title>
    <c:autoTitleDeleted val="0"/>
    <c:plotArea>
      <c:layout>
        <c:manualLayout>
          <c:layoutTarget val="inner"/>
          <c:xMode val="edge"/>
          <c:yMode val="edge"/>
          <c:x val="8.2546066772517634E-2"/>
          <c:y val="0.16798457824557925"/>
          <c:w val="0.73902484797425017"/>
          <c:h val="0.55650623333766991"/>
        </c:manualLayout>
      </c:layout>
      <c:barChart>
        <c:barDir val="col"/>
        <c:grouping val="clustered"/>
        <c:varyColors val="0"/>
        <c:ser>
          <c:idx val="0"/>
          <c:order val="0"/>
          <c:tx>
            <c:strRef>
              <c:f>'Staffing Questionnaire'!$AR$9:$AR$10</c:f>
              <c:strCache>
                <c:ptCount val="2"/>
                <c:pt idx="0">
                  <c:v>ADMIN SALARY COST</c:v>
                </c:pt>
              </c:strCache>
            </c:strRef>
          </c:tx>
          <c:spPr>
            <a:ln>
              <a:solidFill>
                <a:schemeClr val="tx1"/>
              </a:solidFill>
            </a:ln>
          </c:spPr>
          <c:invertIfNegative val="0"/>
          <c:cat>
            <c:strRef>
              <c:f>'Staffing Questionnaire'!$AQ$11:$AQ$16</c:f>
              <c:strCache>
                <c:ptCount val="6"/>
                <c:pt idx="0">
                  <c:v>MD</c:v>
                </c:pt>
                <c:pt idx="1">
                  <c:v>NP/PA</c:v>
                </c:pt>
                <c:pt idx="2">
                  <c:v>CH ERN</c:v>
                </c:pt>
                <c:pt idx="3">
                  <c:v>STD ERN</c:v>
                </c:pt>
                <c:pt idx="4">
                  <c:v>RN</c:v>
                </c:pt>
                <c:pt idx="5">
                  <c:v>TOTAL</c:v>
                </c:pt>
              </c:strCache>
            </c:strRef>
          </c:cat>
          <c:val>
            <c:numRef>
              <c:f>'Staffing Questionnaire'!$AR$11:$AR$16</c:f>
              <c:numCache>
                <c:formatCode>_(* #,##0_);_(* \(#,##0\);_(* "-"_);_(@_)</c:formatCode>
                <c:ptCount val="6"/>
                <c:pt idx="0">
                  <c:v>0</c:v>
                </c:pt>
                <c:pt idx="1">
                  <c:v>0</c:v>
                </c:pt>
                <c:pt idx="2">
                  <c:v>0</c:v>
                </c:pt>
                <c:pt idx="3">
                  <c:v>0</c:v>
                </c:pt>
                <c:pt idx="4">
                  <c:v>0</c:v>
                </c:pt>
                <c:pt idx="5" formatCode="_(&quot;$&quot;* #,##0.00_);_(&quot;$&quot;* \(#,##0.00\);_(&quot;$&quot;* &quot;-&quot;??_);_(@_)">
                  <c:v>0</c:v>
                </c:pt>
              </c:numCache>
            </c:numRef>
          </c:val>
          <c:extLst>
            <c:ext xmlns:c16="http://schemas.microsoft.com/office/drawing/2014/chart" uri="{C3380CC4-5D6E-409C-BE32-E72D297353CC}">
              <c16:uniqueId val="{00000000-A4F7-4972-A47F-6C2792262DED}"/>
            </c:ext>
          </c:extLst>
        </c:ser>
        <c:ser>
          <c:idx val="1"/>
          <c:order val="1"/>
          <c:tx>
            <c:strRef>
              <c:f>'Staffing Questionnaire'!$AS$9:$AS$10</c:f>
              <c:strCache>
                <c:ptCount val="2"/>
                <c:pt idx="0">
                  <c:v>LOST REVENUE COST</c:v>
                </c:pt>
              </c:strCache>
            </c:strRef>
          </c:tx>
          <c:spPr>
            <a:ln>
              <a:solidFill>
                <a:schemeClr val="tx1"/>
              </a:solidFill>
            </a:ln>
          </c:spPr>
          <c:invertIfNegative val="0"/>
          <c:cat>
            <c:strRef>
              <c:f>'Staffing Questionnaire'!$AQ$11:$AQ$16</c:f>
              <c:strCache>
                <c:ptCount val="6"/>
                <c:pt idx="0">
                  <c:v>MD</c:v>
                </c:pt>
                <c:pt idx="1">
                  <c:v>NP/PA</c:v>
                </c:pt>
                <c:pt idx="2">
                  <c:v>CH ERN</c:v>
                </c:pt>
                <c:pt idx="3">
                  <c:v>STD ERN</c:v>
                </c:pt>
                <c:pt idx="4">
                  <c:v>RN</c:v>
                </c:pt>
                <c:pt idx="5">
                  <c:v>TOTAL</c:v>
                </c:pt>
              </c:strCache>
            </c:strRef>
          </c:cat>
          <c:val>
            <c:numRef>
              <c:f>'Staffing Questionnaire'!$AS$11:$AS$16</c:f>
              <c:numCache>
                <c:formatCode>_(* #,##0_);_(* \(#,##0\);_(* "-"_);_(@_)</c:formatCode>
                <c:ptCount val="6"/>
                <c:pt idx="0">
                  <c:v>0</c:v>
                </c:pt>
                <c:pt idx="1">
                  <c:v>0</c:v>
                </c:pt>
                <c:pt idx="2">
                  <c:v>0</c:v>
                </c:pt>
                <c:pt idx="3">
                  <c:v>0</c:v>
                </c:pt>
                <c:pt idx="4">
                  <c:v>0</c:v>
                </c:pt>
                <c:pt idx="5" formatCode="_(&quot;$&quot;* #,##0.00_);_(&quot;$&quot;* \(#,##0.00\);_(&quot;$&quot;* &quot;-&quot;??_);_(@_)">
                  <c:v>0</c:v>
                </c:pt>
              </c:numCache>
            </c:numRef>
          </c:val>
          <c:extLst>
            <c:ext xmlns:c16="http://schemas.microsoft.com/office/drawing/2014/chart" uri="{C3380CC4-5D6E-409C-BE32-E72D297353CC}">
              <c16:uniqueId val="{00000001-A4F7-4972-A47F-6C2792262DED}"/>
            </c:ext>
          </c:extLst>
        </c:ser>
        <c:ser>
          <c:idx val="2"/>
          <c:order val="2"/>
          <c:tx>
            <c:strRef>
              <c:f>'Staffing Questionnaire'!$AT$9:$AT$10</c:f>
              <c:strCache>
                <c:ptCount val="2"/>
                <c:pt idx="0">
                  <c:v>TOTAL AGENCY COST</c:v>
                </c:pt>
              </c:strCache>
            </c:strRef>
          </c:tx>
          <c:spPr>
            <a:ln>
              <a:solidFill>
                <a:schemeClr val="tx1"/>
              </a:solidFill>
            </a:ln>
          </c:spPr>
          <c:invertIfNegative val="0"/>
          <c:dLbls>
            <c:spPr>
              <a:noFill/>
              <a:ln>
                <a:noFill/>
              </a:ln>
              <a:effectLst/>
            </c:sp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'Staffing Questionnaire'!$AQ$11:$AQ$16</c:f>
              <c:strCache>
                <c:ptCount val="6"/>
                <c:pt idx="0">
                  <c:v>MD</c:v>
                </c:pt>
                <c:pt idx="1">
                  <c:v>NP/PA</c:v>
                </c:pt>
                <c:pt idx="2">
                  <c:v>CH ERN</c:v>
                </c:pt>
                <c:pt idx="3">
                  <c:v>STD ERN</c:v>
                </c:pt>
                <c:pt idx="4">
                  <c:v>RN</c:v>
                </c:pt>
                <c:pt idx="5">
                  <c:v>TOTAL</c:v>
                </c:pt>
              </c:strCache>
            </c:strRef>
          </c:cat>
          <c:val>
            <c:numRef>
              <c:f>'Staffing Questionnaire'!$AT$11:$AT$16</c:f>
              <c:numCache>
                <c:formatCode>_("$"* #,##0.00_);_("$"* \(#,##0.00\);_("$"* "-"??_);_(@_)</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2-A4F7-4972-A47F-6C2792262DED}"/>
            </c:ext>
          </c:extLst>
        </c:ser>
        <c:dLbls>
          <c:showLegendKey val="0"/>
          <c:showVal val="0"/>
          <c:showCatName val="0"/>
          <c:showSerName val="0"/>
          <c:showPercent val="0"/>
          <c:showBubbleSize val="0"/>
        </c:dLbls>
        <c:gapWidth val="150"/>
        <c:axId val="132820352"/>
        <c:axId val="132822144"/>
      </c:barChart>
      <c:catAx>
        <c:axId val="132820352"/>
        <c:scaling>
          <c:orientation val="minMax"/>
        </c:scaling>
        <c:delete val="0"/>
        <c:axPos val="b"/>
        <c:numFmt formatCode="General" sourceLinked="0"/>
        <c:majorTickMark val="out"/>
        <c:minorTickMark val="none"/>
        <c:tickLblPos val="nextTo"/>
        <c:crossAx val="132822144"/>
        <c:crosses val="autoZero"/>
        <c:auto val="1"/>
        <c:lblAlgn val="ctr"/>
        <c:lblOffset val="100"/>
        <c:noMultiLvlLbl val="0"/>
      </c:catAx>
      <c:valAx>
        <c:axId val="132822144"/>
        <c:scaling>
          <c:orientation val="minMax"/>
        </c:scaling>
        <c:delete val="0"/>
        <c:axPos val="l"/>
        <c:majorGridlines/>
        <c:numFmt formatCode="_(&quot;$&quot;* #,##0_);_(&quot;$&quot;* \(#,##0\);_(&quot;$&quot;* &quot;-&quot;_);_(@_)" sourceLinked="0"/>
        <c:majorTickMark val="out"/>
        <c:minorTickMark val="none"/>
        <c:tickLblPos val="nextTo"/>
        <c:crossAx val="1328203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userShapes r:id="rId1"/>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Sample County Health Department</a:t>
            </a:r>
          </a:p>
          <a:p>
            <a:pPr>
              <a:defRPr/>
            </a:pPr>
            <a:r>
              <a:rPr lang="en-US"/>
              <a:t>Appointment Outcomes by Clinic</a:t>
            </a:r>
          </a:p>
          <a:p>
            <a:pPr>
              <a:defRPr/>
            </a:pPr>
            <a:r>
              <a:rPr lang="en-US"/>
              <a:t>January</a:t>
            </a:r>
            <a:r>
              <a:rPr lang="en-US" baseline="0"/>
              <a:t> 1 - 31, 2016</a:t>
            </a:r>
          </a:p>
        </c:rich>
      </c:tx>
      <c:overlay val="0"/>
    </c:title>
    <c:autoTitleDeleted val="0"/>
    <c:plotArea>
      <c:layout/>
      <c:barChart>
        <c:barDir val="col"/>
        <c:grouping val="clustered"/>
        <c:varyColors val="0"/>
        <c:ser>
          <c:idx val="1"/>
          <c:order val="0"/>
          <c:tx>
            <c:strRef>
              <c:f>'Additional Data Questionnaire'!$B$12</c:f>
              <c:strCache>
                <c:ptCount val="1"/>
                <c:pt idx="0">
                  <c:v>Clinic Name</c:v>
                </c:pt>
              </c:strCache>
            </c:strRef>
          </c:tx>
          <c:invertIfNegative val="0"/>
          <c:cat>
            <c:numRef>
              <c:f>'Additional Data Questionnaire'!$B$13:$B$22</c:f>
              <c:numCache>
                <c:formatCode>General</c:formatCode>
                <c:ptCount val="10"/>
              </c:numCache>
            </c:numRef>
          </c:cat>
          <c:val>
            <c:numRef>
              <c:f>'Additional Data Questionnaire'!$B$13:$B$22</c:f>
              <c:numCache>
                <c:formatCode>General</c:formatCode>
                <c:ptCount val="10"/>
              </c:numCache>
            </c:numRef>
          </c:val>
          <c:extLst>
            <c:ext xmlns:c16="http://schemas.microsoft.com/office/drawing/2014/chart" uri="{C3380CC4-5D6E-409C-BE32-E72D297353CC}">
              <c16:uniqueId val="{00000000-0552-49FE-A8FF-EF181CF8336D}"/>
            </c:ext>
          </c:extLst>
        </c:ser>
        <c:ser>
          <c:idx val="2"/>
          <c:order val="1"/>
          <c:tx>
            <c:strRef>
              <c:f>'Additional Data Questionnaire'!$C$12</c:f>
              <c:strCache>
                <c:ptCount val="1"/>
                <c:pt idx="0">
                  <c:v>Clinic Cancelled</c:v>
                </c:pt>
              </c:strCache>
            </c:strRef>
          </c:tx>
          <c:spPr>
            <a:solidFill>
              <a:srgbClr val="FFFF00"/>
            </a:solidFill>
            <a:ln>
              <a:solidFill>
                <a:schemeClr val="tx1"/>
              </a:solidFill>
            </a:ln>
          </c:spPr>
          <c:invertIfNegative val="0"/>
          <c:cat>
            <c:numRef>
              <c:f>'Additional Data Questionnaire'!$B$13:$B$22</c:f>
              <c:numCache>
                <c:formatCode>General</c:formatCode>
                <c:ptCount val="10"/>
              </c:numCache>
            </c:numRef>
          </c:cat>
          <c:val>
            <c:numRef>
              <c:f>'Additional Data Questionnaire'!$C$13:$C$22</c:f>
              <c:numCache>
                <c:formatCode>_(* #,##0_);_(* \(#,##0\);_(* "-"_);_(@_)</c:formatCode>
                <c:ptCount val="10"/>
              </c:numCache>
            </c:numRef>
          </c:val>
          <c:extLst>
            <c:ext xmlns:c16="http://schemas.microsoft.com/office/drawing/2014/chart" uri="{C3380CC4-5D6E-409C-BE32-E72D297353CC}">
              <c16:uniqueId val="{00000001-0552-49FE-A8FF-EF181CF8336D}"/>
            </c:ext>
          </c:extLst>
        </c:ser>
        <c:ser>
          <c:idx val="3"/>
          <c:order val="2"/>
          <c:tx>
            <c:strRef>
              <c:f>'Additional Data Questionnaire'!$D$12</c:f>
              <c:strCache>
                <c:ptCount val="1"/>
                <c:pt idx="0">
                  <c:v>Patient Cancelled</c:v>
                </c:pt>
              </c:strCache>
            </c:strRef>
          </c:tx>
          <c:spPr>
            <a:solidFill>
              <a:srgbClr val="FFC000"/>
            </a:solidFill>
            <a:ln>
              <a:solidFill>
                <a:schemeClr val="tx1"/>
              </a:solidFill>
            </a:ln>
          </c:spPr>
          <c:invertIfNegative val="0"/>
          <c:cat>
            <c:numRef>
              <c:f>'Additional Data Questionnaire'!$B$13:$B$22</c:f>
              <c:numCache>
                <c:formatCode>General</c:formatCode>
                <c:ptCount val="10"/>
              </c:numCache>
            </c:numRef>
          </c:cat>
          <c:val>
            <c:numRef>
              <c:f>'Additional Data Questionnaire'!$D$13:$D$22</c:f>
              <c:numCache>
                <c:formatCode>_(* #,##0_);_(* \(#,##0\);_(* "-"_);_(@_)</c:formatCode>
                <c:ptCount val="10"/>
              </c:numCache>
            </c:numRef>
          </c:val>
          <c:extLst>
            <c:ext xmlns:c16="http://schemas.microsoft.com/office/drawing/2014/chart" uri="{C3380CC4-5D6E-409C-BE32-E72D297353CC}">
              <c16:uniqueId val="{00000002-0552-49FE-A8FF-EF181CF8336D}"/>
            </c:ext>
          </c:extLst>
        </c:ser>
        <c:ser>
          <c:idx val="4"/>
          <c:order val="3"/>
          <c:tx>
            <c:strRef>
              <c:f>'Additional Data Questionnaire'!$E$12</c:f>
              <c:strCache>
                <c:ptCount val="1"/>
                <c:pt idx="0">
                  <c:v>Rescheduled</c:v>
                </c:pt>
              </c:strCache>
            </c:strRef>
          </c:tx>
          <c:spPr>
            <a:solidFill>
              <a:srgbClr val="00B0F0"/>
            </a:solidFill>
            <a:ln>
              <a:solidFill>
                <a:schemeClr val="tx1"/>
              </a:solidFill>
            </a:ln>
          </c:spPr>
          <c:invertIfNegative val="0"/>
          <c:cat>
            <c:numRef>
              <c:f>'Additional Data Questionnaire'!$B$13:$B$22</c:f>
              <c:numCache>
                <c:formatCode>General</c:formatCode>
                <c:ptCount val="10"/>
              </c:numCache>
            </c:numRef>
          </c:cat>
          <c:val>
            <c:numRef>
              <c:f>'Additional Data Questionnaire'!$E$13:$E$22</c:f>
              <c:numCache>
                <c:formatCode>_(* #,##0_);_(* \(#,##0\);_(* "-"_);_(@_)</c:formatCode>
                <c:ptCount val="10"/>
              </c:numCache>
            </c:numRef>
          </c:val>
          <c:extLst>
            <c:ext xmlns:c16="http://schemas.microsoft.com/office/drawing/2014/chart" uri="{C3380CC4-5D6E-409C-BE32-E72D297353CC}">
              <c16:uniqueId val="{00000003-0552-49FE-A8FF-EF181CF8336D}"/>
            </c:ext>
          </c:extLst>
        </c:ser>
        <c:ser>
          <c:idx val="5"/>
          <c:order val="4"/>
          <c:tx>
            <c:strRef>
              <c:f>'Additional Data Questionnaire'!$F$12</c:f>
              <c:strCache>
                <c:ptCount val="1"/>
                <c:pt idx="0">
                  <c:v>Missed</c:v>
                </c:pt>
              </c:strCache>
            </c:strRef>
          </c:tx>
          <c:spPr>
            <a:solidFill>
              <a:srgbClr val="FF0000"/>
            </a:solidFill>
            <a:ln>
              <a:solidFill>
                <a:schemeClr val="tx1"/>
              </a:solidFill>
            </a:ln>
          </c:spPr>
          <c:invertIfNegative val="0"/>
          <c:cat>
            <c:numRef>
              <c:f>'Additional Data Questionnaire'!$B$13:$B$22</c:f>
              <c:numCache>
                <c:formatCode>General</c:formatCode>
                <c:ptCount val="10"/>
              </c:numCache>
            </c:numRef>
          </c:cat>
          <c:val>
            <c:numRef>
              <c:f>'Additional Data Questionnaire'!$F$13:$F$22</c:f>
              <c:numCache>
                <c:formatCode>_(* #,##0_);_(* \(#,##0\);_(* "-"_);_(@_)</c:formatCode>
                <c:ptCount val="10"/>
              </c:numCache>
            </c:numRef>
          </c:val>
          <c:extLst>
            <c:ext xmlns:c16="http://schemas.microsoft.com/office/drawing/2014/chart" uri="{C3380CC4-5D6E-409C-BE32-E72D297353CC}">
              <c16:uniqueId val="{00000004-0552-49FE-A8FF-EF181CF8336D}"/>
            </c:ext>
          </c:extLst>
        </c:ser>
        <c:ser>
          <c:idx val="0"/>
          <c:order val="5"/>
          <c:tx>
            <c:strRef>
              <c:f>'Additional Data Questionnaire'!$G$12</c:f>
              <c:strCache>
                <c:ptCount val="1"/>
                <c:pt idx="0">
                  <c:v>Kept</c:v>
                </c:pt>
              </c:strCache>
            </c:strRef>
          </c:tx>
          <c:spPr>
            <a:solidFill>
              <a:srgbClr val="92D050"/>
            </a:solidFill>
            <a:ln>
              <a:solidFill>
                <a:schemeClr val="tx1"/>
              </a:solidFill>
            </a:ln>
          </c:spPr>
          <c:invertIfNegative val="0"/>
          <c:cat>
            <c:numRef>
              <c:f>'Additional Data Questionnaire'!$B$13:$B$22</c:f>
              <c:numCache>
                <c:formatCode>General</c:formatCode>
                <c:ptCount val="10"/>
              </c:numCache>
            </c:numRef>
          </c:cat>
          <c:val>
            <c:numRef>
              <c:f>'Additional Data Questionnaire'!$G$13:$G$22</c:f>
              <c:numCache>
                <c:formatCode>_(* #,##0_);_(* \(#,##0\);_(* "-"_);_(@_)</c:formatCode>
                <c:ptCount val="10"/>
              </c:numCache>
            </c:numRef>
          </c:val>
          <c:extLst>
            <c:ext xmlns:c16="http://schemas.microsoft.com/office/drawing/2014/chart" uri="{C3380CC4-5D6E-409C-BE32-E72D297353CC}">
              <c16:uniqueId val="{00000005-0552-49FE-A8FF-EF181CF8336D}"/>
            </c:ext>
          </c:extLst>
        </c:ser>
        <c:dLbls>
          <c:showLegendKey val="0"/>
          <c:showVal val="0"/>
          <c:showCatName val="0"/>
          <c:showSerName val="0"/>
          <c:showPercent val="0"/>
          <c:showBubbleSize val="0"/>
        </c:dLbls>
        <c:gapWidth val="150"/>
        <c:axId val="135739264"/>
        <c:axId val="135740800"/>
      </c:barChart>
      <c:catAx>
        <c:axId val="135739264"/>
        <c:scaling>
          <c:orientation val="minMax"/>
        </c:scaling>
        <c:delete val="0"/>
        <c:axPos val="b"/>
        <c:numFmt formatCode="General" sourceLinked="1"/>
        <c:majorTickMark val="out"/>
        <c:minorTickMark val="none"/>
        <c:tickLblPos val="nextTo"/>
        <c:crossAx val="135740800"/>
        <c:crosses val="autoZero"/>
        <c:auto val="1"/>
        <c:lblAlgn val="ctr"/>
        <c:lblOffset val="100"/>
        <c:noMultiLvlLbl val="0"/>
      </c:catAx>
      <c:valAx>
        <c:axId val="135740800"/>
        <c:scaling>
          <c:orientation val="minMax"/>
        </c:scaling>
        <c:delete val="0"/>
        <c:axPos val="l"/>
        <c:majorGridlines/>
        <c:title>
          <c:tx>
            <c:rich>
              <a:bodyPr rot="-5400000" vert="horz"/>
              <a:lstStyle/>
              <a:p>
                <a:pPr>
                  <a:defRPr/>
                </a:pPr>
                <a:r>
                  <a:rPr lang="en-US"/>
                  <a:t>Number of Patients</a:t>
                </a:r>
              </a:p>
            </c:rich>
          </c:tx>
          <c:overlay val="0"/>
        </c:title>
        <c:numFmt formatCode="General" sourceLinked="1"/>
        <c:majorTickMark val="out"/>
        <c:minorTickMark val="none"/>
        <c:tickLblPos val="nextTo"/>
        <c:crossAx val="135739264"/>
        <c:crosses val="autoZero"/>
        <c:crossBetween val="between"/>
      </c:valAx>
    </c:plotArea>
    <c:legend>
      <c:legendPos val="r"/>
      <c:legendEntry>
        <c:idx val="0"/>
        <c:delete val="1"/>
      </c:legendEntry>
      <c:overlay val="0"/>
    </c:legend>
    <c:plotVisOnly val="1"/>
    <c:dispBlanksAs val="gap"/>
    <c:showDLblsOverMax val="0"/>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Sample County Health Department</a:t>
            </a:r>
          </a:p>
          <a:p>
            <a:pPr>
              <a:defRPr/>
            </a:pPr>
            <a:r>
              <a:rPr lang="en-US"/>
              <a:t>No Show Percentage</a:t>
            </a:r>
            <a:r>
              <a:rPr lang="en-US" baseline="0"/>
              <a:t> by Clinic</a:t>
            </a:r>
          </a:p>
          <a:p>
            <a:pPr>
              <a:defRPr/>
            </a:pPr>
            <a:r>
              <a:rPr lang="en-US" baseline="0"/>
              <a:t>January 1 - 31, 2016</a:t>
            </a:r>
            <a:endParaRPr lang="en-US"/>
          </a:p>
        </c:rich>
      </c:tx>
      <c:overlay val="0"/>
    </c:title>
    <c:autoTitleDeleted val="0"/>
    <c:plotArea>
      <c:layout/>
      <c:barChart>
        <c:barDir val="col"/>
        <c:grouping val="clustered"/>
        <c:varyColors val="0"/>
        <c:ser>
          <c:idx val="0"/>
          <c:order val="0"/>
          <c:tx>
            <c:strRef>
              <c:f>'Additional Data Questionnaire'!$K$12</c:f>
              <c:strCache>
                <c:ptCount val="1"/>
                <c:pt idx="0">
                  <c:v>No Show %</c:v>
                </c:pt>
              </c:strCache>
            </c:strRef>
          </c:tx>
          <c:spPr>
            <a:ln>
              <a:solidFill>
                <a:schemeClr val="tx1"/>
              </a:solidFill>
            </a:ln>
          </c:spPr>
          <c:invertIfNegative val="0"/>
          <c:cat>
            <c:numRef>
              <c:f>'Additional Data Questionnaire'!$J$13:$J$22</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'Additional Data Questionnaire'!$K$13:$K$22</c:f>
              <c:numCache>
                <c:formatCode>0%</c:formatCode>
                <c:ptCount val="10"/>
                <c:pt idx="0">
                  <c:v>1</c:v>
                </c:pt>
                <c:pt idx="1">
                  <c:v>1</c:v>
                </c:pt>
                <c:pt idx="2">
                  <c:v>1</c:v>
                </c:pt>
                <c:pt idx="3">
                  <c:v>1</c:v>
                </c:pt>
                <c:pt idx="4">
                  <c:v>1</c:v>
                </c:pt>
                <c:pt idx="5">
                  <c:v>1</c:v>
                </c:pt>
                <c:pt idx="6">
                  <c:v>1</c:v>
                </c:pt>
                <c:pt idx="7">
                  <c:v>1</c:v>
                </c:pt>
                <c:pt idx="8">
                  <c:v>1</c:v>
                </c:pt>
                <c:pt idx="9">
                  <c:v>1</c:v>
                </c:pt>
              </c:numCache>
            </c:numRef>
          </c:val>
          <c:extLst>
            <c:ext xmlns:c16="http://schemas.microsoft.com/office/drawing/2014/chart" uri="{C3380CC4-5D6E-409C-BE32-E72D297353CC}">
              <c16:uniqueId val="{00000000-212A-4866-9ABA-3F14F0778C78}"/>
            </c:ext>
          </c:extLst>
        </c:ser>
        <c:dLbls>
          <c:showLegendKey val="0"/>
          <c:showVal val="0"/>
          <c:showCatName val="0"/>
          <c:showSerName val="0"/>
          <c:showPercent val="0"/>
          <c:showBubbleSize val="0"/>
        </c:dLbls>
        <c:gapWidth val="150"/>
        <c:axId val="135770880"/>
        <c:axId val="135772416"/>
      </c:barChart>
      <c:catAx>
        <c:axId val="135770880"/>
        <c:scaling>
          <c:orientation val="minMax"/>
        </c:scaling>
        <c:delete val="0"/>
        <c:axPos val="b"/>
        <c:numFmt formatCode="General" sourceLinked="1"/>
        <c:majorTickMark val="out"/>
        <c:minorTickMark val="none"/>
        <c:tickLblPos val="nextTo"/>
        <c:crossAx val="135772416"/>
        <c:crosses val="autoZero"/>
        <c:auto val="1"/>
        <c:lblAlgn val="ctr"/>
        <c:lblOffset val="100"/>
        <c:noMultiLvlLbl val="0"/>
      </c:catAx>
      <c:valAx>
        <c:axId val="135772416"/>
        <c:scaling>
          <c:orientation val="minMax"/>
        </c:scaling>
        <c:delete val="0"/>
        <c:axPos val="l"/>
        <c:majorGridlines/>
        <c:numFmt formatCode="0%" sourceLinked="1"/>
        <c:majorTickMark val="out"/>
        <c:minorTickMark val="none"/>
        <c:tickLblPos val="nextTo"/>
        <c:crossAx val="135770880"/>
        <c:crosses val="autoZero"/>
        <c:crossBetween val="between"/>
      </c:valAx>
    </c:plotArea>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Sample County Health Department</a:t>
            </a:r>
          </a:p>
          <a:p>
            <a:pPr>
              <a:defRPr/>
            </a:pPr>
            <a:r>
              <a:rPr lang="en-US"/>
              <a:t>Next Available</a:t>
            </a:r>
            <a:r>
              <a:rPr lang="en-US" baseline="0"/>
              <a:t> Appointment</a:t>
            </a:r>
          </a:p>
          <a:p>
            <a:pPr>
              <a:defRPr/>
            </a:pPr>
            <a:r>
              <a:rPr lang="en-US" baseline="0"/>
              <a:t>February 16, 2016</a:t>
            </a:r>
            <a:endParaRPr lang="en-US"/>
          </a:p>
        </c:rich>
      </c:tx>
      <c:overlay val="0"/>
    </c:title>
    <c:autoTitleDeleted val="0"/>
    <c:plotArea>
      <c:layout>
        <c:manualLayout>
          <c:layoutTarget val="inner"/>
          <c:xMode val="edge"/>
          <c:yMode val="edge"/>
          <c:x val="8.0762918587340596E-2"/>
          <c:y val="0.22024464683850004"/>
          <c:w val="0.91366578181144209"/>
          <c:h val="0.54289725881039064"/>
        </c:manualLayout>
      </c:layout>
      <c:barChart>
        <c:barDir val="col"/>
        <c:grouping val="clustered"/>
        <c:varyColors val="0"/>
        <c:ser>
          <c:idx val="0"/>
          <c:order val="0"/>
          <c:tx>
            <c:strRef>
              <c:f>'Additional Data Questionnaire'!$C$32</c:f>
              <c:strCache>
                <c:ptCount val="1"/>
                <c:pt idx="0">
                  <c:v># DAYS NEXT AVAILABLE</c:v>
                </c:pt>
              </c:strCache>
            </c:strRef>
          </c:tx>
          <c:spPr>
            <a:ln>
              <a:solidFill>
                <a:schemeClr val="tx1"/>
              </a:solidFill>
            </a:ln>
          </c:spPr>
          <c:invertIfNegative val="0"/>
          <c:cat>
            <c:strRef>
              <c:f>'Additional Data Questionnaire'!$B$33:$B$50</c:f>
              <c:strCache>
                <c:ptCount val="18"/>
                <c:pt idx="0">
                  <c:v>Adult Health Sick</c:v>
                </c:pt>
                <c:pt idx="1">
                  <c:v>Adult Health Well</c:v>
                </c:pt>
                <c:pt idx="2">
                  <c:v>Adult Immunization</c:v>
                </c:pt>
                <c:pt idx="3">
                  <c:v>Primary Care New</c:v>
                </c:pt>
                <c:pt idx="4">
                  <c:v>Primary Care Physical</c:v>
                </c:pt>
                <c:pt idx="5">
                  <c:v>Primary Care Problem</c:v>
                </c:pt>
                <c:pt idx="6">
                  <c:v>Child Immunization</c:v>
                </c:pt>
                <c:pt idx="7">
                  <c:v>Child Health Sick</c:v>
                </c:pt>
                <c:pt idx="8">
                  <c:v>Child Health Well</c:v>
                </c:pt>
                <c:pt idx="9">
                  <c:v>Family Planning Physical</c:v>
                </c:pt>
                <c:pt idx="10">
                  <c:v>Family Planning Problem</c:v>
                </c:pt>
                <c:pt idx="11">
                  <c:v>Maternity New</c:v>
                </c:pt>
                <c:pt idx="12">
                  <c:v>Maternity Regular</c:v>
                </c:pt>
                <c:pt idx="13">
                  <c:v>Maternity High Risk</c:v>
                </c:pt>
                <c:pt idx="14">
                  <c:v>Nutrition Counseling</c:v>
                </c:pt>
                <c:pt idx="15">
                  <c:v>BCCCP</c:v>
                </c:pt>
                <c:pt idx="16">
                  <c:v>Tuberculosis</c:v>
                </c:pt>
                <c:pt idx="17">
                  <c:v>STD</c:v>
                </c:pt>
              </c:strCache>
            </c:strRef>
          </c:cat>
          <c:val>
            <c:numRef>
              <c:f>'Additional Data Questionnaire'!$C$33:$C$50</c:f>
              <c:numCache>
                <c:formatCode>General</c:formatCode>
                <c:ptCount val="18"/>
              </c:numCache>
            </c:numRef>
          </c:val>
          <c:extLst>
            <c:ext xmlns:c16="http://schemas.microsoft.com/office/drawing/2014/chart" uri="{C3380CC4-5D6E-409C-BE32-E72D297353CC}">
              <c16:uniqueId val="{00000000-7C2A-492F-88B0-7472660955F2}"/>
            </c:ext>
          </c:extLst>
        </c:ser>
        <c:dLbls>
          <c:showLegendKey val="0"/>
          <c:showVal val="0"/>
          <c:showCatName val="0"/>
          <c:showSerName val="0"/>
          <c:showPercent val="0"/>
          <c:showBubbleSize val="0"/>
        </c:dLbls>
        <c:gapWidth val="150"/>
        <c:axId val="135825664"/>
        <c:axId val="135856128"/>
      </c:barChart>
      <c:catAx>
        <c:axId val="135825664"/>
        <c:scaling>
          <c:orientation val="minMax"/>
        </c:scaling>
        <c:delete val="0"/>
        <c:axPos val="b"/>
        <c:numFmt formatCode="General" sourceLinked="0"/>
        <c:majorTickMark val="out"/>
        <c:minorTickMark val="none"/>
        <c:tickLblPos val="nextTo"/>
        <c:crossAx val="135856128"/>
        <c:crosses val="autoZero"/>
        <c:auto val="1"/>
        <c:lblAlgn val="ctr"/>
        <c:lblOffset val="100"/>
        <c:noMultiLvlLbl val="0"/>
      </c:catAx>
      <c:valAx>
        <c:axId val="135856128"/>
        <c:scaling>
          <c:orientation val="minMax"/>
        </c:scaling>
        <c:delete val="0"/>
        <c:axPos val="l"/>
        <c:majorGridlines/>
        <c:title>
          <c:tx>
            <c:rich>
              <a:bodyPr rot="0" vert="horz"/>
              <a:lstStyle/>
              <a:p>
                <a:pPr>
                  <a:defRPr/>
                </a:pPr>
                <a:r>
                  <a:rPr lang="en-US"/>
                  <a:t>Number</a:t>
                </a:r>
              </a:p>
              <a:p>
                <a:pPr>
                  <a:defRPr/>
                </a:pPr>
                <a:r>
                  <a:rPr lang="en-US"/>
                  <a:t> of Days</a:t>
                </a:r>
              </a:p>
            </c:rich>
          </c:tx>
          <c:layout>
            <c:manualLayout>
              <c:xMode val="edge"/>
              <c:yMode val="edge"/>
              <c:x val="3.4168564920273349E-2"/>
              <c:y val="0.12378493010954277"/>
            </c:manualLayout>
          </c:layout>
          <c:overlay val="0"/>
        </c:title>
        <c:numFmt formatCode="General" sourceLinked="1"/>
        <c:majorTickMark val="out"/>
        <c:minorTickMark val="none"/>
        <c:tickLblPos val="nextTo"/>
        <c:crossAx val="135825664"/>
        <c:crosses val="autoZero"/>
        <c:crossBetween val="between"/>
      </c:valAx>
    </c:plotArea>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Sample County Health Department</a:t>
            </a:r>
          </a:p>
          <a:p>
            <a:pPr>
              <a:defRPr/>
            </a:pPr>
            <a:r>
              <a:rPr lang="en-US"/>
              <a:t>New</a:t>
            </a:r>
            <a:r>
              <a:rPr lang="en-US" baseline="0"/>
              <a:t> Visit Codes and Established Visit Codes</a:t>
            </a:r>
          </a:p>
          <a:p>
            <a:pPr>
              <a:defRPr/>
            </a:pPr>
            <a:r>
              <a:rPr lang="en-US" baseline="0"/>
              <a:t> January 1, 2015 - December 31, 2015</a:t>
            </a:r>
            <a:endParaRPr lang="en-US"/>
          </a:p>
        </c:rich>
      </c:tx>
      <c:overlay val="0"/>
    </c:title>
    <c:autoTitleDeleted val="0"/>
    <c:plotArea>
      <c:layout/>
      <c:lineChart>
        <c:grouping val="standard"/>
        <c:varyColors val="0"/>
        <c:ser>
          <c:idx val="0"/>
          <c:order val="0"/>
          <c:dPt>
            <c:idx val="5"/>
            <c:bubble3D val="0"/>
            <c:spPr>
              <a:ln>
                <a:noFill/>
              </a:ln>
            </c:spPr>
            <c:extLst>
              <c:ext xmlns:c16="http://schemas.microsoft.com/office/drawing/2014/chart" uri="{C3380CC4-5D6E-409C-BE32-E72D297353CC}">
                <c16:uniqueId val="{00000001-E15C-48DD-AC18-B576769B0A62}"/>
              </c:ext>
            </c:extLst>
          </c:dPt>
          <c:cat>
            <c:numRef>
              <c:f>'Visits Questionnaire'!$B$20:$B$29</c:f>
              <c:numCache>
                <c:formatCode>General</c:formatCode>
                <c:ptCount val="10"/>
                <c:pt idx="0">
                  <c:v>99201</c:v>
                </c:pt>
                <c:pt idx="1">
                  <c:v>99202</c:v>
                </c:pt>
                <c:pt idx="2">
                  <c:v>99203</c:v>
                </c:pt>
                <c:pt idx="3">
                  <c:v>99204</c:v>
                </c:pt>
                <c:pt idx="4">
                  <c:v>99205</c:v>
                </c:pt>
                <c:pt idx="5">
                  <c:v>99211</c:v>
                </c:pt>
                <c:pt idx="6">
                  <c:v>99212</c:v>
                </c:pt>
                <c:pt idx="7">
                  <c:v>99213</c:v>
                </c:pt>
                <c:pt idx="8">
                  <c:v>99214</c:v>
                </c:pt>
                <c:pt idx="9">
                  <c:v>99215</c:v>
                </c:pt>
              </c:numCache>
            </c:numRef>
          </c:cat>
          <c:val>
            <c:numRef>
              <c:f>'Visits Questionnaire'!$C$20:$C$29</c:f>
              <c:numCache>
                <c:formatCode>_(* #,##0_);_(* \(#,##0\);_(* "-"_);_(@_)</c:formatCode>
                <c:ptCount val="10"/>
                <c:pt idx="0">
                  <c:v>0</c:v>
                </c:pt>
                <c:pt idx="1">
                  <c:v>0</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2-E15C-48DD-AC18-B576769B0A62}"/>
            </c:ext>
          </c:extLst>
        </c:ser>
        <c:dLbls>
          <c:showLegendKey val="0"/>
          <c:showVal val="0"/>
          <c:showCatName val="0"/>
          <c:showSerName val="0"/>
          <c:showPercent val="0"/>
          <c:showBubbleSize val="0"/>
        </c:dLbls>
        <c:marker val="1"/>
        <c:smooth val="0"/>
        <c:axId val="135885568"/>
        <c:axId val="135887104"/>
      </c:lineChart>
      <c:catAx>
        <c:axId val="135885568"/>
        <c:scaling>
          <c:orientation val="minMax"/>
        </c:scaling>
        <c:delete val="0"/>
        <c:axPos val="b"/>
        <c:numFmt formatCode="General" sourceLinked="1"/>
        <c:majorTickMark val="out"/>
        <c:minorTickMark val="none"/>
        <c:tickLblPos val="nextTo"/>
        <c:crossAx val="135887104"/>
        <c:crosses val="autoZero"/>
        <c:auto val="1"/>
        <c:lblAlgn val="ctr"/>
        <c:lblOffset val="100"/>
        <c:noMultiLvlLbl val="0"/>
      </c:catAx>
      <c:valAx>
        <c:axId val="135887104"/>
        <c:scaling>
          <c:orientation val="minMax"/>
        </c:scaling>
        <c:delete val="0"/>
        <c:axPos val="l"/>
        <c:majorGridlines/>
        <c:title>
          <c:tx>
            <c:rich>
              <a:bodyPr rot="-5400000" vert="horz"/>
              <a:lstStyle/>
              <a:p>
                <a:pPr>
                  <a:defRPr/>
                </a:pPr>
                <a:r>
                  <a:rPr lang="en-US"/>
                  <a:t>Total Visits</a:t>
                </a:r>
              </a:p>
            </c:rich>
          </c:tx>
          <c:overlay val="0"/>
        </c:title>
        <c:numFmt formatCode="_(* #,##0_);_(* \(#,##0\);_(* &quot;-&quot;_);_(@_)" sourceLinked="1"/>
        <c:majorTickMark val="out"/>
        <c:minorTickMark val="none"/>
        <c:tickLblPos val="nextTo"/>
        <c:crossAx val="135885568"/>
        <c:crosses val="autoZero"/>
        <c:crossBetween val="between"/>
      </c:valAx>
    </c:plotArea>
    <c:plotVisOnly val="1"/>
    <c:dispBlanksAs val="zero"/>
    <c:showDLblsOverMax val="0"/>
  </c:chart>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Sample County Health Department</a:t>
            </a:r>
          </a:p>
          <a:p>
            <a:pPr>
              <a:defRPr/>
            </a:pPr>
            <a:r>
              <a:rPr lang="en-US"/>
              <a:t>Visit</a:t>
            </a:r>
            <a:r>
              <a:rPr lang="en-US" baseline="0"/>
              <a:t> Mix</a:t>
            </a:r>
          </a:p>
          <a:p>
            <a:pPr>
              <a:defRPr/>
            </a:pPr>
            <a:r>
              <a:rPr lang="en-US" baseline="0"/>
              <a:t>January 1, 2015 - December 31, 2015</a:t>
            </a:r>
            <a:endParaRPr lang="en-US"/>
          </a:p>
        </c:rich>
      </c:tx>
      <c:overlay val="0"/>
    </c:title>
    <c:autoTitleDeleted val="0"/>
    <c:plotArea>
      <c:layout/>
      <c:barChart>
        <c:barDir val="col"/>
        <c:grouping val="clustered"/>
        <c:varyColors val="0"/>
        <c:ser>
          <c:idx val="0"/>
          <c:order val="0"/>
          <c:tx>
            <c:strRef>
              <c:f>'Visit Mix'!$A$6</c:f>
              <c:strCache>
                <c:ptCount val="1"/>
                <c:pt idx="0">
                  <c:v>New</c:v>
                </c:pt>
              </c:strCache>
            </c:strRef>
          </c:tx>
          <c:spPr>
            <a:ln>
              <a:solidFill>
                <a:schemeClr val="tx1"/>
              </a:solidFill>
            </a:ln>
          </c:spPr>
          <c:invertIfNegative val="0"/>
          <c:cat>
            <c:strRef>
              <c:f>'Visit Mix'!$B$5:$C$5</c:f>
              <c:strCache>
                <c:ptCount val="2"/>
                <c:pt idx="0">
                  <c:v>Prevention</c:v>
                </c:pt>
                <c:pt idx="1">
                  <c:v>Problem</c:v>
                </c:pt>
              </c:strCache>
            </c:strRef>
          </c:cat>
          <c:val>
            <c:numRef>
              <c:f>'Visit Mix'!$B$6:$C$6</c:f>
              <c:numCache>
                <c:formatCode>General</c:formatCode>
                <c:ptCount val="2"/>
                <c:pt idx="0">
                  <c:v>0</c:v>
                </c:pt>
                <c:pt idx="1">
                  <c:v>0</c:v>
                </c:pt>
              </c:numCache>
            </c:numRef>
          </c:val>
          <c:extLst>
            <c:ext xmlns:c16="http://schemas.microsoft.com/office/drawing/2014/chart" uri="{C3380CC4-5D6E-409C-BE32-E72D297353CC}">
              <c16:uniqueId val="{00000000-8883-43C1-A047-3923C4C3C307}"/>
            </c:ext>
          </c:extLst>
        </c:ser>
        <c:ser>
          <c:idx val="1"/>
          <c:order val="1"/>
          <c:tx>
            <c:strRef>
              <c:f>'Visit Mix'!$A$7</c:f>
              <c:strCache>
                <c:ptCount val="1"/>
                <c:pt idx="0">
                  <c:v>Established</c:v>
                </c:pt>
              </c:strCache>
            </c:strRef>
          </c:tx>
          <c:spPr>
            <a:ln>
              <a:solidFill>
                <a:schemeClr val="tx1"/>
              </a:solidFill>
            </a:ln>
          </c:spPr>
          <c:invertIfNegative val="0"/>
          <c:cat>
            <c:strRef>
              <c:f>'Visit Mix'!$B$5:$C$5</c:f>
              <c:strCache>
                <c:ptCount val="2"/>
                <c:pt idx="0">
                  <c:v>Prevention</c:v>
                </c:pt>
                <c:pt idx="1">
                  <c:v>Problem</c:v>
                </c:pt>
              </c:strCache>
            </c:strRef>
          </c:cat>
          <c:val>
            <c:numRef>
              <c:f>'Visit Mix'!$B$7:$C$7</c:f>
              <c:numCache>
                <c:formatCode>General</c:formatCode>
                <c:ptCount val="2"/>
                <c:pt idx="0">
                  <c:v>0</c:v>
                </c:pt>
                <c:pt idx="1">
                  <c:v>0</c:v>
                </c:pt>
              </c:numCache>
            </c:numRef>
          </c:val>
          <c:extLst>
            <c:ext xmlns:c16="http://schemas.microsoft.com/office/drawing/2014/chart" uri="{C3380CC4-5D6E-409C-BE32-E72D297353CC}">
              <c16:uniqueId val="{00000001-8883-43C1-A047-3923C4C3C307}"/>
            </c:ext>
          </c:extLst>
        </c:ser>
        <c:dLbls>
          <c:showLegendKey val="0"/>
          <c:showVal val="0"/>
          <c:showCatName val="0"/>
          <c:showSerName val="0"/>
          <c:showPercent val="0"/>
          <c:showBubbleSize val="0"/>
        </c:dLbls>
        <c:gapWidth val="150"/>
        <c:axId val="135937408"/>
        <c:axId val="135963776"/>
      </c:barChart>
      <c:catAx>
        <c:axId val="135937408"/>
        <c:scaling>
          <c:orientation val="minMax"/>
        </c:scaling>
        <c:delete val="0"/>
        <c:axPos val="b"/>
        <c:numFmt formatCode="General" sourceLinked="0"/>
        <c:majorTickMark val="out"/>
        <c:minorTickMark val="none"/>
        <c:tickLblPos val="nextTo"/>
        <c:crossAx val="135963776"/>
        <c:crosses val="autoZero"/>
        <c:auto val="1"/>
        <c:lblAlgn val="ctr"/>
        <c:lblOffset val="100"/>
        <c:noMultiLvlLbl val="0"/>
      </c:catAx>
      <c:valAx>
        <c:axId val="135963776"/>
        <c:scaling>
          <c:orientation val="minMax"/>
        </c:scaling>
        <c:delete val="0"/>
        <c:axPos val="l"/>
        <c:majorGridlines/>
        <c:title>
          <c:tx>
            <c:rich>
              <a:bodyPr rot="-5400000" vert="horz"/>
              <a:lstStyle/>
              <a:p>
                <a:pPr>
                  <a:defRPr/>
                </a:pPr>
                <a:r>
                  <a:rPr lang="en-US"/>
                  <a:t>Number of Visits</a:t>
                </a:r>
              </a:p>
            </c:rich>
          </c:tx>
          <c:overlay val="0"/>
        </c:title>
        <c:numFmt formatCode="General" sourceLinked="1"/>
        <c:majorTickMark val="out"/>
        <c:minorTickMark val="none"/>
        <c:tickLblPos val="nextTo"/>
        <c:crossAx val="1359374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Sample</a:t>
            </a:r>
            <a:r>
              <a:rPr lang="en-US" baseline="0"/>
              <a:t> County Health Department</a:t>
            </a:r>
          </a:p>
          <a:p>
            <a:pPr>
              <a:defRPr/>
            </a:pPr>
            <a:r>
              <a:rPr lang="en-US"/>
              <a:t>New Vists</a:t>
            </a:r>
          </a:p>
          <a:p>
            <a:pPr>
              <a:defRPr/>
            </a:pPr>
            <a:r>
              <a:rPr lang="en-US"/>
              <a:t>January 1, 2015</a:t>
            </a:r>
            <a:r>
              <a:rPr lang="en-US" baseline="0"/>
              <a:t> - December 31, 2015</a:t>
            </a:r>
            <a:endParaRPr lang="en-US"/>
          </a:p>
        </c:rich>
      </c:tx>
      <c:overlay val="0"/>
    </c:title>
    <c:autoTitleDeleted val="0"/>
    <c:plotArea>
      <c:layout/>
      <c:barChart>
        <c:barDir val="col"/>
        <c:grouping val="clustered"/>
        <c:varyColors val="0"/>
        <c:ser>
          <c:idx val="0"/>
          <c:order val="0"/>
          <c:tx>
            <c:strRef>
              <c:f>'Visit Mix'!$A$6</c:f>
              <c:strCache>
                <c:ptCount val="1"/>
                <c:pt idx="0">
                  <c:v>New</c:v>
                </c:pt>
              </c:strCache>
            </c:strRef>
          </c:tx>
          <c:spPr>
            <a:ln>
              <a:solidFill>
                <a:schemeClr val="tx1"/>
              </a:solidFill>
            </a:ln>
          </c:spPr>
          <c:invertIfNegative val="0"/>
          <c:cat>
            <c:strRef>
              <c:f>'Visit Mix'!$B$5:$C$5</c:f>
              <c:strCache>
                <c:ptCount val="2"/>
                <c:pt idx="0">
                  <c:v>Prevention</c:v>
                </c:pt>
                <c:pt idx="1">
                  <c:v>Problem</c:v>
                </c:pt>
              </c:strCache>
            </c:strRef>
          </c:cat>
          <c:val>
            <c:numRef>
              <c:f>'Visit Mix'!$B$6:$C$6</c:f>
              <c:numCache>
                <c:formatCode>General</c:formatCode>
                <c:ptCount val="2"/>
                <c:pt idx="0">
                  <c:v>0</c:v>
                </c:pt>
                <c:pt idx="1">
                  <c:v>0</c:v>
                </c:pt>
              </c:numCache>
            </c:numRef>
          </c:val>
          <c:extLst>
            <c:ext xmlns:c16="http://schemas.microsoft.com/office/drawing/2014/chart" uri="{C3380CC4-5D6E-409C-BE32-E72D297353CC}">
              <c16:uniqueId val="{00000000-5129-42D6-9003-127553A7BD80}"/>
            </c:ext>
          </c:extLst>
        </c:ser>
        <c:dLbls>
          <c:showLegendKey val="0"/>
          <c:showVal val="0"/>
          <c:showCatName val="0"/>
          <c:showSerName val="0"/>
          <c:showPercent val="0"/>
          <c:showBubbleSize val="0"/>
        </c:dLbls>
        <c:gapWidth val="150"/>
        <c:axId val="132191744"/>
        <c:axId val="132193280"/>
      </c:barChart>
      <c:catAx>
        <c:axId val="132191744"/>
        <c:scaling>
          <c:orientation val="minMax"/>
        </c:scaling>
        <c:delete val="0"/>
        <c:axPos val="b"/>
        <c:numFmt formatCode="General" sourceLinked="0"/>
        <c:majorTickMark val="out"/>
        <c:minorTickMark val="none"/>
        <c:tickLblPos val="nextTo"/>
        <c:crossAx val="132193280"/>
        <c:crosses val="autoZero"/>
        <c:auto val="1"/>
        <c:lblAlgn val="ctr"/>
        <c:lblOffset val="100"/>
        <c:noMultiLvlLbl val="0"/>
      </c:catAx>
      <c:valAx>
        <c:axId val="132193280"/>
        <c:scaling>
          <c:orientation val="minMax"/>
        </c:scaling>
        <c:delete val="0"/>
        <c:axPos val="l"/>
        <c:majorGridlines/>
        <c:title>
          <c:tx>
            <c:rich>
              <a:bodyPr rot="-5400000" vert="horz"/>
              <a:lstStyle/>
              <a:p>
                <a:pPr>
                  <a:defRPr/>
                </a:pPr>
                <a:r>
                  <a:rPr lang="en-US"/>
                  <a:t>Number of Visits</a:t>
                </a:r>
              </a:p>
            </c:rich>
          </c:tx>
          <c:overlay val="0"/>
        </c:title>
        <c:numFmt formatCode="General" sourceLinked="1"/>
        <c:majorTickMark val="out"/>
        <c:minorTickMark val="none"/>
        <c:tickLblPos val="nextTo"/>
        <c:crossAx val="132191744"/>
        <c:crosses val="autoZero"/>
        <c:crossBetween val="between"/>
      </c:valAx>
    </c:plotArea>
    <c:plotVisOnly val="1"/>
    <c:dispBlanksAs val="gap"/>
    <c:showDLblsOverMax val="0"/>
  </c:chart>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Sample County Health Department</a:t>
            </a:r>
          </a:p>
          <a:p>
            <a:pPr>
              <a:defRPr/>
            </a:pPr>
            <a:r>
              <a:rPr lang="en-US"/>
              <a:t>Total Visits by New or Established</a:t>
            </a:r>
          </a:p>
          <a:p>
            <a:pPr>
              <a:defRPr/>
            </a:pPr>
            <a:r>
              <a:rPr lang="en-US"/>
              <a:t>January 1, 2015 - December 31, 2015</a:t>
            </a:r>
          </a:p>
        </c:rich>
      </c:tx>
      <c:overlay val="0"/>
    </c:title>
    <c:autoTitleDeleted val="0"/>
    <c:plotArea>
      <c:layout/>
      <c:barChart>
        <c:barDir val="col"/>
        <c:grouping val="clustered"/>
        <c:varyColors val="0"/>
        <c:ser>
          <c:idx val="0"/>
          <c:order val="0"/>
          <c:tx>
            <c:strRef>
              <c:f>'Visit Mix'!$A$11</c:f>
              <c:strCache>
                <c:ptCount val="1"/>
                <c:pt idx="0">
                  <c:v>Total</c:v>
                </c:pt>
              </c:strCache>
            </c:strRef>
          </c:tx>
          <c:spPr>
            <a:ln>
              <a:solidFill>
                <a:schemeClr val="tx1"/>
              </a:solidFill>
            </a:ln>
          </c:spPr>
          <c:invertIfNegative val="0"/>
          <c:cat>
            <c:strRef>
              <c:f>'Visit Mix'!$B$10:$C$10</c:f>
              <c:strCache>
                <c:ptCount val="2"/>
                <c:pt idx="0">
                  <c:v>New</c:v>
                </c:pt>
                <c:pt idx="1">
                  <c:v>Established</c:v>
                </c:pt>
              </c:strCache>
            </c:strRef>
          </c:cat>
          <c:val>
            <c:numRef>
              <c:f>'Visit Mix'!$B$11:$C$11</c:f>
              <c:numCache>
                <c:formatCode>General</c:formatCode>
                <c:ptCount val="2"/>
                <c:pt idx="0">
                  <c:v>0</c:v>
                </c:pt>
                <c:pt idx="1">
                  <c:v>0</c:v>
                </c:pt>
              </c:numCache>
            </c:numRef>
          </c:val>
          <c:extLst>
            <c:ext xmlns:c16="http://schemas.microsoft.com/office/drawing/2014/chart" uri="{C3380CC4-5D6E-409C-BE32-E72D297353CC}">
              <c16:uniqueId val="{00000000-1F79-4025-B98A-06B271FEACD6}"/>
            </c:ext>
          </c:extLst>
        </c:ser>
        <c:dLbls>
          <c:showLegendKey val="0"/>
          <c:showVal val="0"/>
          <c:showCatName val="0"/>
          <c:showSerName val="0"/>
          <c:showPercent val="0"/>
          <c:showBubbleSize val="0"/>
        </c:dLbls>
        <c:gapWidth val="150"/>
        <c:axId val="135613440"/>
        <c:axId val="135615232"/>
      </c:barChart>
      <c:catAx>
        <c:axId val="135613440"/>
        <c:scaling>
          <c:orientation val="minMax"/>
        </c:scaling>
        <c:delete val="0"/>
        <c:axPos val="b"/>
        <c:numFmt formatCode="General" sourceLinked="0"/>
        <c:majorTickMark val="out"/>
        <c:minorTickMark val="none"/>
        <c:tickLblPos val="nextTo"/>
        <c:crossAx val="135615232"/>
        <c:crosses val="autoZero"/>
        <c:auto val="1"/>
        <c:lblAlgn val="ctr"/>
        <c:lblOffset val="100"/>
        <c:noMultiLvlLbl val="0"/>
      </c:catAx>
      <c:valAx>
        <c:axId val="135615232"/>
        <c:scaling>
          <c:orientation val="minMax"/>
        </c:scaling>
        <c:delete val="0"/>
        <c:axPos val="l"/>
        <c:majorGridlines/>
        <c:title>
          <c:tx>
            <c:rich>
              <a:bodyPr rot="-5400000" vert="horz"/>
              <a:lstStyle/>
              <a:p>
                <a:pPr>
                  <a:defRPr/>
                </a:pPr>
                <a:r>
                  <a:rPr lang="en-US"/>
                  <a:t>Number of Visits</a:t>
                </a:r>
              </a:p>
            </c:rich>
          </c:tx>
          <c:overlay val="0"/>
        </c:title>
        <c:numFmt formatCode="General" sourceLinked="1"/>
        <c:majorTickMark val="out"/>
        <c:minorTickMark val="none"/>
        <c:tickLblPos val="nextTo"/>
        <c:crossAx val="135613440"/>
        <c:crosses val="autoZero"/>
        <c:crossBetween val="between"/>
      </c:valAx>
    </c:plotArea>
    <c:plotVisOnly val="1"/>
    <c:dispBlanksAs val="gap"/>
    <c:showDLblsOverMax val="0"/>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Sample County Health Department</a:t>
            </a:r>
          </a:p>
          <a:p>
            <a:pPr>
              <a:defRPr/>
            </a:pPr>
            <a:r>
              <a:rPr lang="en-US"/>
              <a:t>Total Visits by Prevention</a:t>
            </a:r>
            <a:r>
              <a:rPr lang="en-US" baseline="0"/>
              <a:t> or Problem</a:t>
            </a:r>
            <a:endParaRPr lang="en-US"/>
          </a:p>
          <a:p>
            <a:pPr>
              <a:defRPr/>
            </a:pPr>
            <a:r>
              <a:rPr lang="en-US"/>
              <a:t>January 1, 2015 - December 31, 2015</a:t>
            </a:r>
          </a:p>
        </c:rich>
      </c:tx>
      <c:overlay val="0"/>
    </c:title>
    <c:autoTitleDeleted val="0"/>
    <c:plotArea>
      <c:layout/>
      <c:barChart>
        <c:barDir val="col"/>
        <c:grouping val="clustered"/>
        <c:varyColors val="0"/>
        <c:ser>
          <c:idx val="0"/>
          <c:order val="0"/>
          <c:tx>
            <c:strRef>
              <c:f>'Visit Mix'!$A$9</c:f>
              <c:strCache>
                <c:ptCount val="1"/>
                <c:pt idx="0">
                  <c:v>Total</c:v>
                </c:pt>
              </c:strCache>
            </c:strRef>
          </c:tx>
          <c:spPr>
            <a:ln>
              <a:solidFill>
                <a:schemeClr val="tx1"/>
              </a:solidFill>
            </a:ln>
          </c:spPr>
          <c:invertIfNegative val="0"/>
          <c:cat>
            <c:strRef>
              <c:f>'Visit Mix'!$B$8:$C$8</c:f>
              <c:strCache>
                <c:ptCount val="2"/>
                <c:pt idx="0">
                  <c:v>Prevention</c:v>
                </c:pt>
                <c:pt idx="1">
                  <c:v>Problem</c:v>
                </c:pt>
              </c:strCache>
            </c:strRef>
          </c:cat>
          <c:val>
            <c:numRef>
              <c:f>'Visit Mix'!$B$9:$C$9</c:f>
              <c:numCache>
                <c:formatCode>General</c:formatCode>
                <c:ptCount val="2"/>
                <c:pt idx="0">
                  <c:v>0</c:v>
                </c:pt>
                <c:pt idx="1">
                  <c:v>0</c:v>
                </c:pt>
              </c:numCache>
            </c:numRef>
          </c:val>
          <c:extLst>
            <c:ext xmlns:c16="http://schemas.microsoft.com/office/drawing/2014/chart" uri="{C3380CC4-5D6E-409C-BE32-E72D297353CC}">
              <c16:uniqueId val="{00000000-D410-429B-B767-C8F6623675CF}"/>
            </c:ext>
          </c:extLst>
        </c:ser>
        <c:dLbls>
          <c:showLegendKey val="0"/>
          <c:showVal val="0"/>
          <c:showCatName val="0"/>
          <c:showSerName val="0"/>
          <c:showPercent val="0"/>
          <c:showBubbleSize val="0"/>
        </c:dLbls>
        <c:gapWidth val="150"/>
        <c:axId val="135635712"/>
        <c:axId val="135637248"/>
      </c:barChart>
      <c:catAx>
        <c:axId val="135635712"/>
        <c:scaling>
          <c:orientation val="minMax"/>
        </c:scaling>
        <c:delete val="0"/>
        <c:axPos val="b"/>
        <c:numFmt formatCode="General" sourceLinked="0"/>
        <c:majorTickMark val="out"/>
        <c:minorTickMark val="none"/>
        <c:tickLblPos val="nextTo"/>
        <c:crossAx val="135637248"/>
        <c:crosses val="autoZero"/>
        <c:auto val="1"/>
        <c:lblAlgn val="ctr"/>
        <c:lblOffset val="100"/>
        <c:noMultiLvlLbl val="0"/>
      </c:catAx>
      <c:valAx>
        <c:axId val="135637248"/>
        <c:scaling>
          <c:orientation val="minMax"/>
        </c:scaling>
        <c:delete val="0"/>
        <c:axPos val="l"/>
        <c:majorGridlines/>
        <c:title>
          <c:tx>
            <c:rich>
              <a:bodyPr rot="-5400000" vert="horz"/>
              <a:lstStyle/>
              <a:p>
                <a:pPr>
                  <a:defRPr/>
                </a:pPr>
                <a:r>
                  <a:rPr lang="en-US"/>
                  <a:t>Number of Visits</a:t>
                </a:r>
              </a:p>
            </c:rich>
          </c:tx>
          <c:overlay val="0"/>
        </c:title>
        <c:numFmt formatCode="General" sourceLinked="1"/>
        <c:majorTickMark val="out"/>
        <c:minorTickMark val="none"/>
        <c:tickLblPos val="nextTo"/>
        <c:crossAx val="135635712"/>
        <c:crosses val="autoZero"/>
        <c:crossBetween val="between"/>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14.xml.rels><?xml version="1.0" encoding="UTF-8" standalone="yes"?>
<Relationships xmlns="http://schemas.openxmlformats.org/package/2006/relationships"><Relationship Id="rId3" Type="http://schemas.openxmlformats.org/officeDocument/2006/relationships/chart" Target="../charts/chart16.xml"/><Relationship Id="rId2" Type="http://schemas.openxmlformats.org/officeDocument/2006/relationships/chart" Target="../charts/chart15.xml"/><Relationship Id="rId1" Type="http://schemas.openxmlformats.org/officeDocument/2006/relationships/chart" Target="../charts/chart14.xml"/><Relationship Id="rId4" Type="http://schemas.openxmlformats.org/officeDocument/2006/relationships/chart" Target="../charts/chart17.xml"/></Relationships>
</file>

<file path=xl/drawings/drawing1.xml><?xml version="1.0" encoding="utf-8"?>
<xdr:wsDr xmlns:xdr="http://schemas.openxmlformats.org/drawingml/2006/spreadsheetDrawing" xmlns:a="http://schemas.openxmlformats.org/drawingml/2006/main">
  <xdr:twoCellAnchor>
    <xdr:from>
      <xdr:col>0</xdr:col>
      <xdr:colOff>60960</xdr:colOff>
      <xdr:row>1</xdr:row>
      <xdr:rowOff>175260</xdr:rowOff>
    </xdr:from>
    <xdr:to>
      <xdr:col>12</xdr:col>
      <xdr:colOff>495300</xdr:colOff>
      <xdr:row>28</xdr:row>
      <xdr:rowOff>114300</xdr:rowOff>
    </xdr:to>
    <xdr:graphicFrame macro="">
      <xdr:nvGraphicFramePr>
        <xdr:cNvPr id="2" name="Chart 1">
          <a:extLst>
            <a:ext uri="{FF2B5EF4-FFF2-40B4-BE49-F238E27FC236}">
              <a16:creationId xmlns:a16="http://schemas.microsoft.com/office/drawing/2014/main" id="{00000000-0008-0000-0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0.0531</cdr:x>
      <cdr:y>0.89596</cdr:y>
    </cdr:from>
    <cdr:to>
      <cdr:x>0.97345</cdr:x>
      <cdr:y>1</cdr:y>
    </cdr:to>
    <cdr:sp macro="" textlink="">
      <cdr:nvSpPr>
        <cdr:cNvPr id="2" name="TextBox 1">
          <a:extLst xmlns:a="http://schemas.openxmlformats.org/drawingml/2006/main">
            <a:ext uri="{FF2B5EF4-FFF2-40B4-BE49-F238E27FC236}">
              <a16:creationId xmlns:a16="http://schemas.microsoft.com/office/drawing/2014/main" id="{F45126D4-1ECE-4FDA-8265-3DA36D28FBFB}"/>
            </a:ext>
          </a:extLst>
        </cdr:cNvPr>
        <cdr:cNvSpPr txBox="1"/>
      </cdr:nvSpPr>
      <cdr:spPr>
        <a:xfrm xmlns:a="http://schemas.openxmlformats.org/drawingml/2006/main">
          <a:off x="411480" y="4396740"/>
          <a:ext cx="7132320" cy="51054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n-US" sz="1100"/>
        </a:p>
      </cdr:txBody>
    </cdr:sp>
  </cdr:relSizeAnchor>
  <cdr:relSizeAnchor xmlns:cdr="http://schemas.openxmlformats.org/drawingml/2006/chartDrawing">
    <cdr:from>
      <cdr:x>0.01672</cdr:x>
      <cdr:y>0.85248</cdr:y>
    </cdr:from>
    <cdr:to>
      <cdr:x>0.98525</cdr:x>
      <cdr:y>0.98913</cdr:y>
    </cdr:to>
    <cdr:sp macro="" textlink="">
      <cdr:nvSpPr>
        <cdr:cNvPr id="3" name="TextBox 2">
          <a:extLst xmlns:a="http://schemas.openxmlformats.org/drawingml/2006/main">
            <a:ext uri="{FF2B5EF4-FFF2-40B4-BE49-F238E27FC236}">
              <a16:creationId xmlns:a16="http://schemas.microsoft.com/office/drawing/2014/main" id="{909F5DB1-3B10-4B2F-80C8-A5593F482691}"/>
            </a:ext>
          </a:extLst>
        </cdr:cNvPr>
        <cdr:cNvSpPr txBox="1"/>
      </cdr:nvSpPr>
      <cdr:spPr>
        <a:xfrm xmlns:a="http://schemas.openxmlformats.org/drawingml/2006/main">
          <a:off x="129540" y="4183380"/>
          <a:ext cx="7505700" cy="67056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a:t>Based on actual budgeted salary and fringe and actual visits.  Potential revenue calculation assumes that a MD or NP/PA</a:t>
          </a:r>
          <a:r>
            <a:rPr lang="en-US" sz="1100" baseline="0"/>
            <a:t> would earn $78 per visit, a CH ERN would earn $90 per visits, a STD ERN would earn $45 per visits, and a RN would earn $38 per visit.</a:t>
          </a:r>
        </a:p>
        <a:p xmlns:a="http://schemas.openxmlformats.org/drawingml/2006/main">
          <a:r>
            <a:rPr lang="en-US" sz="1100"/>
            <a:t> </a:t>
          </a:r>
        </a:p>
        <a:p xmlns:a="http://schemas.openxmlformats.org/drawingml/2006/main">
          <a:endParaRPr lang="en-US" sz="1100"/>
        </a:p>
      </cdr:txBody>
    </cdr:sp>
  </cdr:relSizeAnchor>
</c:userShapes>
</file>

<file path=xl/drawings/drawing3.xml><?xml version="1.0" encoding="utf-8"?>
<xdr:wsDr xmlns:xdr="http://schemas.openxmlformats.org/drawingml/2006/spreadsheetDrawing" xmlns:a="http://schemas.openxmlformats.org/drawingml/2006/main">
  <xdr:twoCellAnchor>
    <xdr:from>
      <xdr:col>0</xdr:col>
      <xdr:colOff>38100</xdr:colOff>
      <xdr:row>2</xdr:row>
      <xdr:rowOff>11430</xdr:rowOff>
    </xdr:from>
    <xdr:to>
      <xdr:col>14</xdr:col>
      <xdr:colOff>525780</xdr:colOff>
      <xdr:row>23</xdr:row>
      <xdr:rowOff>167640</xdr:rowOff>
    </xdr:to>
    <xdr:graphicFrame macro="">
      <xdr:nvGraphicFramePr>
        <xdr:cNvPr id="2" name="Chart 1">
          <a:extLst>
            <a:ext uri="{FF2B5EF4-FFF2-40B4-BE49-F238E27FC236}">
              <a16:creationId xmlns:a16="http://schemas.microsoft.com/office/drawing/2014/main" id="{00000000-0008-0000-0A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25</xdr:row>
      <xdr:rowOff>0</xdr:rowOff>
    </xdr:from>
    <xdr:to>
      <xdr:col>14</xdr:col>
      <xdr:colOff>487680</xdr:colOff>
      <xdr:row>46</xdr:row>
      <xdr:rowOff>163830</xdr:rowOff>
    </xdr:to>
    <xdr:graphicFrame macro="">
      <xdr:nvGraphicFramePr>
        <xdr:cNvPr id="4" name="Chart 3">
          <a:extLst>
            <a:ext uri="{FF2B5EF4-FFF2-40B4-BE49-F238E27FC236}">
              <a16:creationId xmlns:a16="http://schemas.microsoft.com/office/drawing/2014/main" id="{00000000-0008-0000-0A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114300</xdr:colOff>
      <xdr:row>2</xdr:row>
      <xdr:rowOff>87630</xdr:rowOff>
    </xdr:from>
    <xdr:to>
      <xdr:col>13</xdr:col>
      <xdr:colOff>129540</xdr:colOff>
      <xdr:row>28</xdr:row>
      <xdr:rowOff>137160</xdr:rowOff>
    </xdr:to>
    <xdr:graphicFrame macro="">
      <xdr:nvGraphicFramePr>
        <xdr:cNvPr id="2" name="Chart 1">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167640</xdr:colOff>
      <xdr:row>1</xdr:row>
      <xdr:rowOff>167640</xdr:rowOff>
    </xdr:from>
    <xdr:to>
      <xdr:col>13</xdr:col>
      <xdr:colOff>220980</xdr:colOff>
      <xdr:row>25</xdr:row>
      <xdr:rowOff>114300</xdr:rowOff>
    </xdr:to>
    <xdr:graphicFrame macro="">
      <xdr:nvGraphicFramePr>
        <xdr:cNvPr id="4" name="Chart 3">
          <a:extLst>
            <a:ext uri="{FF2B5EF4-FFF2-40B4-BE49-F238E27FC236}">
              <a16:creationId xmlns:a16="http://schemas.microsoft.com/office/drawing/2014/main" id="{00000000-0008-0000-0C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53340</xdr:colOff>
      <xdr:row>1</xdr:row>
      <xdr:rowOff>57150</xdr:rowOff>
    </xdr:from>
    <xdr:to>
      <xdr:col>10</xdr:col>
      <xdr:colOff>487680</xdr:colOff>
      <xdr:row>28</xdr:row>
      <xdr:rowOff>15240</xdr:rowOff>
    </xdr:to>
    <xdr:graphicFrame macro="">
      <xdr:nvGraphicFramePr>
        <xdr:cNvPr id="4" name="Chart 3">
          <a:extLst>
            <a:ext uri="{FF2B5EF4-FFF2-40B4-BE49-F238E27FC236}">
              <a16:creationId xmlns:a16="http://schemas.microsoft.com/office/drawing/2014/main" id="{00000000-0008-0000-0D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0</xdr:col>
      <xdr:colOff>53340</xdr:colOff>
      <xdr:row>3</xdr:row>
      <xdr:rowOff>34290</xdr:rowOff>
    </xdr:from>
    <xdr:to>
      <xdr:col>12</xdr:col>
      <xdr:colOff>419100</xdr:colOff>
      <xdr:row>22</xdr:row>
      <xdr:rowOff>38100</xdr:rowOff>
    </xdr:to>
    <xdr:graphicFrame macro="">
      <xdr:nvGraphicFramePr>
        <xdr:cNvPr id="2" name="Chart 1">
          <a:extLst>
            <a:ext uri="{FF2B5EF4-FFF2-40B4-BE49-F238E27FC236}">
              <a16:creationId xmlns:a16="http://schemas.microsoft.com/office/drawing/2014/main" id="{00000000-0008-0000-0E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38100</xdr:colOff>
      <xdr:row>23</xdr:row>
      <xdr:rowOff>38100</xdr:rowOff>
    </xdr:from>
    <xdr:to>
      <xdr:col>12</xdr:col>
      <xdr:colOff>411480</xdr:colOff>
      <xdr:row>44</xdr:row>
      <xdr:rowOff>30480</xdr:rowOff>
    </xdr:to>
    <xdr:graphicFrame macro="">
      <xdr:nvGraphicFramePr>
        <xdr:cNvPr id="3" name="Chart 2">
          <a:extLst>
            <a:ext uri="{FF2B5EF4-FFF2-40B4-BE49-F238E27FC236}">
              <a16:creationId xmlns:a16="http://schemas.microsoft.com/office/drawing/2014/main" id="{00000000-0008-0000-0E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xdr:row>
      <xdr:rowOff>64770</xdr:rowOff>
    </xdr:from>
    <xdr:to>
      <xdr:col>12</xdr:col>
      <xdr:colOff>129540</xdr:colOff>
      <xdr:row>27</xdr:row>
      <xdr:rowOff>152400</xdr:rowOff>
    </xdr:to>
    <xdr:graphicFrame macro="">
      <xdr:nvGraphicFramePr>
        <xdr:cNvPr id="2" name="Chart 1">
          <a:extLst>
            <a:ext uri="{FF2B5EF4-FFF2-40B4-BE49-F238E27FC236}">
              <a16:creationId xmlns:a16="http://schemas.microsoft.com/office/drawing/2014/main" id="{00000000-0008-0000-0F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c:userShapes xmlns:c="http://schemas.openxmlformats.org/drawingml/2006/chart">
  <cdr:relSizeAnchor xmlns:cdr="http://schemas.openxmlformats.org/drawingml/2006/chartDrawing">
    <cdr:from>
      <cdr:x>0.05041</cdr:x>
      <cdr:y>0.79072</cdr:y>
    </cdr:from>
    <cdr:to>
      <cdr:x>0.94239</cdr:x>
      <cdr:y>0.99528</cdr:y>
    </cdr:to>
    <cdr:sp macro="" textlink="">
      <cdr:nvSpPr>
        <cdr:cNvPr id="2" name="TextBox 1">
          <a:extLst xmlns:a="http://schemas.openxmlformats.org/drawingml/2006/main">
            <a:ext uri="{FF2B5EF4-FFF2-40B4-BE49-F238E27FC236}">
              <a16:creationId xmlns:a16="http://schemas.microsoft.com/office/drawing/2014/main" id="{590E09B6-3037-4E49-AC3A-3397EB6D7E0F}"/>
            </a:ext>
          </a:extLst>
        </cdr:cNvPr>
        <cdr:cNvSpPr txBox="1"/>
      </cdr:nvSpPr>
      <cdr:spPr>
        <a:xfrm xmlns:a="http://schemas.openxmlformats.org/drawingml/2006/main">
          <a:off x="373369" y="3829050"/>
          <a:ext cx="6606574" cy="990599"/>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a:t>The Salary Cost is</a:t>
          </a:r>
          <a:r>
            <a:rPr lang="en-US" sz="1100" baseline="0"/>
            <a:t> Based on Actual Budgeted Salary and Fringe.  The Potential Lost Revenue Calculation Assumes that a MD or NP/PA would see 20 patients per day at an average reimbursement rate of $78 per patient, a CH ERN would see 6 patients per day at an average reimbursement rate of $90 per patient, a STD ERN would see 10 patients per day at an average reimbursement rate of $45 per patient, and that a RN would see 20 patients per day at an average reimbursement rate of $38 per patient.</a:t>
          </a:r>
          <a:endParaRPr lang="en-US" sz="1100"/>
        </a:p>
      </cdr:txBody>
    </cdr:sp>
  </cdr:relSizeAnchor>
</c:userShapes>
</file>

<file path=xl/drawings/drawing10.xml><?xml version="1.0" encoding="utf-8"?>
<xdr:wsDr xmlns:xdr="http://schemas.openxmlformats.org/drawingml/2006/spreadsheetDrawing" xmlns:a="http://schemas.openxmlformats.org/drawingml/2006/main">
  <xdr:twoCellAnchor>
    <xdr:from>
      <xdr:col>0</xdr:col>
      <xdr:colOff>144780</xdr:colOff>
      <xdr:row>1</xdr:row>
      <xdr:rowOff>83820</xdr:rowOff>
    </xdr:from>
    <xdr:to>
      <xdr:col>15</xdr:col>
      <xdr:colOff>160020</xdr:colOff>
      <xdr:row>28</xdr:row>
      <xdr:rowOff>60960</xdr:rowOff>
    </xdr:to>
    <xdr:graphicFrame macro="">
      <xdr:nvGraphicFramePr>
        <xdr:cNvPr id="3" name="Chart 2">
          <a:extLst>
            <a:ext uri="{FF2B5EF4-FFF2-40B4-BE49-F238E27FC236}">
              <a16:creationId xmlns:a16="http://schemas.microsoft.com/office/drawing/2014/main" id="{00000000-0008-0000-10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205740</xdr:colOff>
      <xdr:row>1</xdr:row>
      <xdr:rowOff>121920</xdr:rowOff>
    </xdr:from>
    <xdr:to>
      <xdr:col>11</xdr:col>
      <xdr:colOff>541020</xdr:colOff>
      <xdr:row>28</xdr:row>
      <xdr:rowOff>45720</xdr:rowOff>
    </xdr:to>
    <xdr:graphicFrame macro="">
      <xdr:nvGraphicFramePr>
        <xdr:cNvPr id="2" name="Chart 1">
          <a:extLst>
            <a:ext uri="{FF2B5EF4-FFF2-40B4-BE49-F238E27FC236}">
              <a16:creationId xmlns:a16="http://schemas.microsoft.com/office/drawing/2014/main" id="{00000000-0008-0000-1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0</xdr:col>
      <xdr:colOff>83820</xdr:colOff>
      <xdr:row>1</xdr:row>
      <xdr:rowOff>83820</xdr:rowOff>
    </xdr:from>
    <xdr:to>
      <xdr:col>11</xdr:col>
      <xdr:colOff>68580</xdr:colOff>
      <xdr:row>28</xdr:row>
      <xdr:rowOff>106680</xdr:rowOff>
    </xdr:to>
    <xdr:graphicFrame macro="">
      <xdr:nvGraphicFramePr>
        <xdr:cNvPr id="2" name="Chart 1">
          <a:extLst>
            <a:ext uri="{FF2B5EF4-FFF2-40B4-BE49-F238E27FC236}">
              <a16:creationId xmlns:a16="http://schemas.microsoft.com/office/drawing/2014/main" id="{00000000-0008-0000-12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0</xdr:col>
      <xdr:colOff>83820</xdr:colOff>
      <xdr:row>1</xdr:row>
      <xdr:rowOff>72390</xdr:rowOff>
    </xdr:from>
    <xdr:to>
      <xdr:col>12</xdr:col>
      <xdr:colOff>381000</xdr:colOff>
      <xdr:row>27</xdr:row>
      <xdr:rowOff>160020</xdr:rowOff>
    </xdr:to>
    <xdr:graphicFrame macro="">
      <xdr:nvGraphicFramePr>
        <xdr:cNvPr id="2" name="Chart 1">
          <a:extLst>
            <a:ext uri="{FF2B5EF4-FFF2-40B4-BE49-F238E27FC236}">
              <a16:creationId xmlns:a16="http://schemas.microsoft.com/office/drawing/2014/main" id="{00000000-0008-0000-13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3</xdr:col>
      <xdr:colOff>381000</xdr:colOff>
      <xdr:row>1</xdr:row>
      <xdr:rowOff>148590</xdr:rowOff>
    </xdr:from>
    <xdr:to>
      <xdr:col>13</xdr:col>
      <xdr:colOff>91440</xdr:colOff>
      <xdr:row>20</xdr:row>
      <xdr:rowOff>121920</xdr:rowOff>
    </xdr:to>
    <xdr:graphicFrame macro="">
      <xdr:nvGraphicFramePr>
        <xdr:cNvPr id="2" name="Chart 1">
          <a:extLst>
            <a:ext uri="{FF2B5EF4-FFF2-40B4-BE49-F238E27FC236}">
              <a16:creationId xmlns:a16="http://schemas.microsoft.com/office/drawing/2014/main" id="{00000000-0008-0000-14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419100</xdr:colOff>
      <xdr:row>2</xdr:row>
      <xdr:rowOff>15240</xdr:rowOff>
    </xdr:from>
    <xdr:to>
      <xdr:col>22</xdr:col>
      <xdr:colOff>76200</xdr:colOff>
      <xdr:row>20</xdr:row>
      <xdr:rowOff>175260</xdr:rowOff>
    </xdr:to>
    <xdr:graphicFrame macro="">
      <xdr:nvGraphicFramePr>
        <xdr:cNvPr id="4" name="Chart 3">
          <a:extLst>
            <a:ext uri="{FF2B5EF4-FFF2-40B4-BE49-F238E27FC236}">
              <a16:creationId xmlns:a16="http://schemas.microsoft.com/office/drawing/2014/main" id="{00000000-0008-0000-1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381000</xdr:colOff>
      <xdr:row>21</xdr:row>
      <xdr:rowOff>64770</xdr:rowOff>
    </xdr:from>
    <xdr:to>
      <xdr:col>13</xdr:col>
      <xdr:colOff>60960</xdr:colOff>
      <xdr:row>40</xdr:row>
      <xdr:rowOff>38100</xdr:rowOff>
    </xdr:to>
    <xdr:graphicFrame macro="">
      <xdr:nvGraphicFramePr>
        <xdr:cNvPr id="5" name="Chart 4">
          <a:extLst>
            <a:ext uri="{FF2B5EF4-FFF2-40B4-BE49-F238E27FC236}">
              <a16:creationId xmlns:a16="http://schemas.microsoft.com/office/drawing/2014/main" id="{00000000-0008-0000-14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13</xdr:col>
      <xdr:colOff>373380</xdr:colOff>
      <xdr:row>21</xdr:row>
      <xdr:rowOff>106680</xdr:rowOff>
    </xdr:from>
    <xdr:to>
      <xdr:col>23</xdr:col>
      <xdr:colOff>121920</xdr:colOff>
      <xdr:row>40</xdr:row>
      <xdr:rowOff>152400</xdr:rowOff>
    </xdr:to>
    <xdr:graphicFrame macro="">
      <xdr:nvGraphicFramePr>
        <xdr:cNvPr id="6" name="Chart 5">
          <a:extLst>
            <a:ext uri="{FF2B5EF4-FFF2-40B4-BE49-F238E27FC236}">
              <a16:creationId xmlns:a16="http://schemas.microsoft.com/office/drawing/2014/main" id="{00000000-0008-0000-14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J272"/>
  <sheetViews>
    <sheetView zoomScaleNormal="100" workbookViewId="0"/>
  </sheetViews>
  <sheetFormatPr defaultRowHeight="14.4" x14ac:dyDescent="0.3"/>
  <cols>
    <col min="2" max="6" width="3.77734375" customWidth="1"/>
  </cols>
  <sheetData>
    <row r="1" spans="1:2" ht="18" x14ac:dyDescent="0.35">
      <c r="A1" s="1" t="s">
        <v>438</v>
      </c>
    </row>
    <row r="2" spans="1:2" ht="30.6" customHeight="1" x14ac:dyDescent="0.4">
      <c r="A2" s="89" t="s">
        <v>371</v>
      </c>
    </row>
    <row r="3" spans="1:2" ht="40.200000000000003" customHeight="1" x14ac:dyDescent="0.3">
      <c r="A3" s="86" t="s">
        <v>90</v>
      </c>
    </row>
    <row r="4" spans="1:2" ht="14.4" customHeight="1" x14ac:dyDescent="0.3">
      <c r="B4" t="s">
        <v>85</v>
      </c>
    </row>
    <row r="5" spans="1:2" ht="14.4" customHeight="1" x14ac:dyDescent="0.3">
      <c r="B5" t="s">
        <v>86</v>
      </c>
    </row>
    <row r="6" spans="1:2" x14ac:dyDescent="0.3">
      <c r="B6" t="s">
        <v>91</v>
      </c>
    </row>
    <row r="7" spans="1:2" x14ac:dyDescent="0.3">
      <c r="B7" t="s">
        <v>118</v>
      </c>
    </row>
    <row r="8" spans="1:2" x14ac:dyDescent="0.3">
      <c r="B8" t="s">
        <v>87</v>
      </c>
    </row>
    <row r="9" spans="1:2" x14ac:dyDescent="0.3">
      <c r="B9" t="s">
        <v>88</v>
      </c>
    </row>
    <row r="10" spans="1:2" x14ac:dyDescent="0.3">
      <c r="B10" t="s">
        <v>89</v>
      </c>
    </row>
    <row r="12" spans="1:2" ht="21" x14ac:dyDescent="0.4">
      <c r="A12" s="79" t="s">
        <v>84</v>
      </c>
    </row>
    <row r="13" spans="1:2" ht="14.4" customHeight="1" x14ac:dyDescent="0.3">
      <c r="A13" s="118" t="s">
        <v>251</v>
      </c>
    </row>
    <row r="14" spans="1:2" ht="14.4" customHeight="1" x14ac:dyDescent="0.4">
      <c r="A14" s="79"/>
      <c r="B14" s="83" t="s">
        <v>253</v>
      </c>
    </row>
    <row r="15" spans="1:2" ht="14.4" customHeight="1" x14ac:dyDescent="0.4">
      <c r="A15" s="79"/>
      <c r="B15" s="83" t="s">
        <v>254</v>
      </c>
    </row>
    <row r="16" spans="1:2" ht="14.4" customHeight="1" x14ac:dyDescent="0.4">
      <c r="A16" s="79"/>
      <c r="B16" s="83" t="s">
        <v>291</v>
      </c>
    </row>
    <row r="17" spans="1:3" ht="14.4" customHeight="1" x14ac:dyDescent="0.4">
      <c r="A17" s="79"/>
      <c r="B17" s="83" t="s">
        <v>292</v>
      </c>
    </row>
    <row r="18" spans="1:3" ht="14.4" customHeight="1" x14ac:dyDescent="0.4">
      <c r="A18" s="79"/>
      <c r="B18" s="83" t="s">
        <v>255</v>
      </c>
    </row>
    <row r="19" spans="1:3" ht="14.4" customHeight="1" x14ac:dyDescent="0.4">
      <c r="A19" s="79"/>
    </row>
    <row r="20" spans="1:3" x14ac:dyDescent="0.3">
      <c r="A20" s="10" t="s">
        <v>3</v>
      </c>
      <c r="B20" t="s">
        <v>153</v>
      </c>
    </row>
    <row r="21" spans="1:3" x14ac:dyDescent="0.3">
      <c r="A21" s="14"/>
      <c r="B21" t="s">
        <v>150</v>
      </c>
    </row>
    <row r="22" spans="1:3" x14ac:dyDescent="0.3">
      <c r="A22" s="14"/>
      <c r="B22" t="s">
        <v>151</v>
      </c>
    </row>
    <row r="23" spans="1:3" x14ac:dyDescent="0.3">
      <c r="A23" s="14"/>
      <c r="B23" t="s">
        <v>413</v>
      </c>
    </row>
    <row r="24" spans="1:3" x14ac:dyDescent="0.3">
      <c r="A24" s="14"/>
      <c r="B24" t="s">
        <v>154</v>
      </c>
    </row>
    <row r="25" spans="1:3" x14ac:dyDescent="0.3">
      <c r="A25" s="14"/>
      <c r="B25" t="s">
        <v>155</v>
      </c>
    </row>
    <row r="26" spans="1:3" x14ac:dyDescent="0.3">
      <c r="A26" s="14"/>
      <c r="B26" t="s">
        <v>400</v>
      </c>
    </row>
    <row r="27" spans="1:3" x14ac:dyDescent="0.3">
      <c r="A27" s="14"/>
      <c r="C27" t="s">
        <v>401</v>
      </c>
    </row>
    <row r="28" spans="1:3" x14ac:dyDescent="0.3">
      <c r="A28" s="14"/>
      <c r="C28" t="s">
        <v>402</v>
      </c>
    </row>
    <row r="29" spans="1:3" x14ac:dyDescent="0.3">
      <c r="A29" s="14"/>
      <c r="C29" t="s">
        <v>403</v>
      </c>
    </row>
    <row r="30" spans="1:3" x14ac:dyDescent="0.3">
      <c r="A30" s="14"/>
      <c r="B30" t="s">
        <v>404</v>
      </c>
    </row>
    <row r="31" spans="1:3" x14ac:dyDescent="0.3">
      <c r="A31" s="14"/>
      <c r="C31" t="s">
        <v>405</v>
      </c>
    </row>
    <row r="32" spans="1:3" x14ac:dyDescent="0.3">
      <c r="A32" s="14"/>
    </row>
    <row r="33" spans="1:10" x14ac:dyDescent="0.3">
      <c r="A33" s="84" t="s">
        <v>16</v>
      </c>
      <c r="B33" t="s">
        <v>441</v>
      </c>
    </row>
    <row r="34" spans="1:10" x14ac:dyDescent="0.3">
      <c r="A34" s="14"/>
      <c r="C34" s="80" t="s">
        <v>419</v>
      </c>
    </row>
    <row r="35" spans="1:10" x14ac:dyDescent="0.3">
      <c r="A35" s="14"/>
      <c r="C35" s="81"/>
      <c r="D35" t="s">
        <v>92</v>
      </c>
    </row>
    <row r="36" spans="1:10" x14ac:dyDescent="0.3">
      <c r="A36" s="14"/>
      <c r="D36" t="s">
        <v>93</v>
      </c>
    </row>
    <row r="37" spans="1:10" x14ac:dyDescent="0.3">
      <c r="A37" s="14"/>
      <c r="D37" s="7"/>
      <c r="E37" t="s">
        <v>94</v>
      </c>
    </row>
    <row r="38" spans="1:10" x14ac:dyDescent="0.3">
      <c r="A38" s="14"/>
      <c r="D38" t="s">
        <v>95</v>
      </c>
    </row>
    <row r="39" spans="1:10" x14ac:dyDescent="0.3">
      <c r="A39" s="14"/>
      <c r="E39" t="s">
        <v>96</v>
      </c>
    </row>
    <row r="40" spans="1:10" x14ac:dyDescent="0.3">
      <c r="A40" s="14"/>
      <c r="E40" t="s">
        <v>97</v>
      </c>
    </row>
    <row r="41" spans="1:10" x14ac:dyDescent="0.3">
      <c r="A41" s="14"/>
      <c r="E41" t="s">
        <v>98</v>
      </c>
    </row>
    <row r="42" spans="1:10" x14ac:dyDescent="0.3">
      <c r="A42" s="14"/>
      <c r="E42" t="s">
        <v>99</v>
      </c>
    </row>
    <row r="43" spans="1:10" x14ac:dyDescent="0.3">
      <c r="A43" s="14"/>
      <c r="E43" t="s">
        <v>100</v>
      </c>
    </row>
    <row r="44" spans="1:10" x14ac:dyDescent="0.3">
      <c r="A44" s="14"/>
      <c r="C44" s="83"/>
      <c r="D44" s="83"/>
      <c r="E44" s="83" t="s">
        <v>160</v>
      </c>
      <c r="F44" s="83"/>
      <c r="G44" s="83"/>
      <c r="H44" s="83"/>
      <c r="I44" s="83"/>
      <c r="J44" s="83"/>
    </row>
    <row r="45" spans="1:10" x14ac:dyDescent="0.3">
      <c r="A45" s="14"/>
      <c r="E45" s="83" t="s">
        <v>161</v>
      </c>
    </row>
    <row r="46" spans="1:10" x14ac:dyDescent="0.3">
      <c r="A46" s="14"/>
      <c r="E46" t="s">
        <v>101</v>
      </c>
    </row>
    <row r="47" spans="1:10" x14ac:dyDescent="0.3">
      <c r="A47" s="14"/>
      <c r="D47" t="s">
        <v>301</v>
      </c>
    </row>
    <row r="48" spans="1:10" x14ac:dyDescent="0.3">
      <c r="A48" s="14"/>
      <c r="E48" s="83" t="s">
        <v>103</v>
      </c>
    </row>
    <row r="49" spans="1:9" x14ac:dyDescent="0.3">
      <c r="A49" s="14"/>
      <c r="E49" s="17"/>
      <c r="F49" t="s">
        <v>424</v>
      </c>
    </row>
    <row r="50" spans="1:9" x14ac:dyDescent="0.3">
      <c r="A50" s="14"/>
      <c r="E50" s="83" t="s">
        <v>104</v>
      </c>
    </row>
    <row r="51" spans="1:9" x14ac:dyDescent="0.3">
      <c r="A51" s="14"/>
      <c r="E51" s="17"/>
      <c r="F51" t="s">
        <v>425</v>
      </c>
    </row>
    <row r="52" spans="1:9" x14ac:dyDescent="0.3">
      <c r="A52" s="14"/>
      <c r="E52" t="s">
        <v>162</v>
      </c>
    </row>
    <row r="53" spans="1:9" x14ac:dyDescent="0.3">
      <c r="A53" s="14"/>
      <c r="F53" s="83" t="s">
        <v>102</v>
      </c>
    </row>
    <row r="54" spans="1:9" x14ac:dyDescent="0.3">
      <c r="A54" s="14"/>
      <c r="E54" s="83" t="s">
        <v>113</v>
      </c>
    </row>
    <row r="55" spans="1:9" x14ac:dyDescent="0.3">
      <c r="A55" s="14"/>
      <c r="E55" t="s">
        <v>448</v>
      </c>
    </row>
    <row r="56" spans="1:9" x14ac:dyDescent="0.3">
      <c r="A56" s="14"/>
      <c r="D56" t="s">
        <v>449</v>
      </c>
    </row>
    <row r="57" spans="1:9" x14ac:dyDescent="0.3">
      <c r="A57" s="14"/>
    </row>
    <row r="58" spans="1:9" x14ac:dyDescent="0.3">
      <c r="A58" s="84" t="s">
        <v>17</v>
      </c>
      <c r="B58" s="83" t="s">
        <v>442</v>
      </c>
      <c r="C58" s="83"/>
      <c r="D58" s="83"/>
      <c r="E58" s="83"/>
      <c r="F58" s="83"/>
      <c r="G58" s="17"/>
      <c r="H58" s="17"/>
      <c r="I58" s="17"/>
    </row>
    <row r="59" spans="1:9" x14ac:dyDescent="0.3">
      <c r="A59" s="14"/>
      <c r="B59" s="83"/>
      <c r="C59" s="99" t="s">
        <v>453</v>
      </c>
      <c r="D59" s="83"/>
      <c r="E59" s="83"/>
      <c r="F59" s="83"/>
      <c r="G59" s="17"/>
      <c r="H59" s="17"/>
      <c r="I59" s="17"/>
    </row>
    <row r="60" spans="1:9" x14ac:dyDescent="0.3">
      <c r="A60" s="14"/>
      <c r="B60" s="83"/>
      <c r="C60" s="194"/>
      <c r="D60" s="83" t="s">
        <v>92</v>
      </c>
      <c r="E60" s="83"/>
      <c r="F60" s="83"/>
      <c r="G60" s="17"/>
      <c r="H60" s="17"/>
      <c r="I60" s="17"/>
    </row>
    <row r="61" spans="1:9" x14ac:dyDescent="0.3">
      <c r="A61" s="14"/>
      <c r="B61" s="83"/>
      <c r="C61" s="83"/>
      <c r="D61" s="83" t="s">
        <v>93</v>
      </c>
      <c r="E61" s="83"/>
      <c r="F61" s="83"/>
      <c r="G61" s="17"/>
      <c r="H61" s="17"/>
      <c r="I61" s="17"/>
    </row>
    <row r="62" spans="1:9" x14ac:dyDescent="0.3">
      <c r="A62" s="14"/>
      <c r="B62" s="83"/>
      <c r="C62" s="83"/>
      <c r="D62" s="100"/>
      <c r="E62" s="83" t="s">
        <v>94</v>
      </c>
      <c r="F62" s="83"/>
      <c r="G62" s="17"/>
      <c r="H62" s="17"/>
      <c r="I62" s="17"/>
    </row>
    <row r="63" spans="1:9" x14ac:dyDescent="0.3">
      <c r="A63" s="14"/>
      <c r="B63" s="83"/>
      <c r="C63" s="83"/>
      <c r="D63" s="83" t="s">
        <v>95</v>
      </c>
      <c r="E63" s="83"/>
      <c r="F63" s="83"/>
      <c r="G63" s="17"/>
      <c r="H63" s="17"/>
      <c r="I63" s="17"/>
    </row>
    <row r="64" spans="1:9" x14ac:dyDescent="0.3">
      <c r="A64" s="14"/>
      <c r="B64" s="83"/>
      <c r="C64" s="83"/>
      <c r="D64" s="83"/>
      <c r="E64" s="83" t="s">
        <v>96</v>
      </c>
      <c r="F64" s="83"/>
      <c r="G64" s="17"/>
      <c r="H64" s="17"/>
      <c r="I64" s="17"/>
    </row>
    <row r="65" spans="1:9" x14ac:dyDescent="0.3">
      <c r="A65" s="14"/>
      <c r="B65" s="83"/>
      <c r="C65" s="83"/>
      <c r="D65" s="83"/>
      <c r="E65" s="83" t="s">
        <v>97</v>
      </c>
      <c r="F65" s="83"/>
      <c r="G65" s="17"/>
      <c r="H65" s="17"/>
      <c r="I65" s="17"/>
    </row>
    <row r="66" spans="1:9" x14ac:dyDescent="0.3">
      <c r="A66" s="14"/>
      <c r="B66" s="83"/>
      <c r="C66" s="83"/>
      <c r="D66" s="83"/>
      <c r="E66" s="83" t="s">
        <v>98</v>
      </c>
      <c r="F66" s="83"/>
      <c r="G66" s="17"/>
      <c r="H66" s="17"/>
      <c r="I66" s="17"/>
    </row>
    <row r="67" spans="1:9" x14ac:dyDescent="0.3">
      <c r="A67" s="14"/>
      <c r="B67" s="83"/>
      <c r="C67" s="83"/>
      <c r="D67" s="83"/>
      <c r="E67" s="83" t="s">
        <v>99</v>
      </c>
      <c r="F67" s="83"/>
      <c r="G67" s="17"/>
      <c r="H67" s="17"/>
      <c r="I67" s="17"/>
    </row>
    <row r="68" spans="1:9" x14ac:dyDescent="0.3">
      <c r="A68" s="14"/>
      <c r="B68" s="83"/>
      <c r="C68" s="83"/>
      <c r="D68" s="83"/>
      <c r="E68" s="83" t="s">
        <v>100</v>
      </c>
      <c r="F68" s="83"/>
      <c r="G68" s="17"/>
      <c r="H68" s="17"/>
      <c r="I68" s="17"/>
    </row>
    <row r="69" spans="1:9" x14ac:dyDescent="0.3">
      <c r="A69" s="14"/>
      <c r="B69" s="83"/>
      <c r="C69" s="83"/>
      <c r="D69" s="83"/>
      <c r="E69" s="83" t="s">
        <v>160</v>
      </c>
      <c r="F69" s="83"/>
      <c r="G69" s="17"/>
      <c r="H69" s="17"/>
      <c r="I69" s="17"/>
    </row>
    <row r="70" spans="1:9" x14ac:dyDescent="0.3">
      <c r="A70" s="14"/>
      <c r="B70" s="17"/>
      <c r="C70" s="17"/>
      <c r="D70" s="17"/>
      <c r="E70" s="83" t="s">
        <v>412</v>
      </c>
      <c r="F70" s="17"/>
      <c r="G70" s="17"/>
      <c r="H70" s="17"/>
      <c r="I70" s="17"/>
    </row>
    <row r="71" spans="1:9" x14ac:dyDescent="0.3">
      <c r="A71" s="14"/>
      <c r="B71" s="17"/>
      <c r="C71" s="17"/>
      <c r="D71" s="17"/>
      <c r="E71" s="83" t="s">
        <v>101</v>
      </c>
      <c r="F71" s="17"/>
      <c r="G71" s="17"/>
      <c r="H71" s="17"/>
      <c r="I71" s="17"/>
    </row>
    <row r="72" spans="1:9" x14ac:dyDescent="0.3">
      <c r="A72" s="14"/>
      <c r="B72" s="17"/>
      <c r="C72" s="17"/>
      <c r="D72" s="83" t="s">
        <v>301</v>
      </c>
      <c r="E72" s="83"/>
      <c r="F72" s="83"/>
      <c r="G72" s="17"/>
      <c r="H72" s="17"/>
      <c r="I72" s="17"/>
    </row>
    <row r="73" spans="1:9" x14ac:dyDescent="0.3">
      <c r="A73" s="14"/>
      <c r="B73" s="17"/>
      <c r="C73" s="17"/>
      <c r="D73" s="83"/>
      <c r="E73" s="83" t="s">
        <v>103</v>
      </c>
      <c r="F73" s="83"/>
      <c r="G73" s="17"/>
      <c r="H73" s="17"/>
      <c r="I73" s="17"/>
    </row>
    <row r="74" spans="1:9" x14ac:dyDescent="0.3">
      <c r="A74" s="14"/>
      <c r="B74" s="17"/>
      <c r="C74" s="17"/>
      <c r="D74" s="83"/>
      <c r="E74" s="83"/>
      <c r="F74" s="83" t="s">
        <v>424</v>
      </c>
      <c r="G74" s="17"/>
      <c r="H74" s="17"/>
      <c r="I74" s="17"/>
    </row>
    <row r="75" spans="1:9" x14ac:dyDescent="0.3">
      <c r="A75" s="14"/>
      <c r="B75" s="17"/>
      <c r="C75" s="17"/>
      <c r="D75" s="83"/>
      <c r="E75" s="83" t="s">
        <v>104</v>
      </c>
      <c r="F75" s="83"/>
      <c r="G75" s="17"/>
      <c r="H75" s="17"/>
      <c r="I75" s="17"/>
    </row>
    <row r="76" spans="1:9" x14ac:dyDescent="0.3">
      <c r="A76" s="14"/>
      <c r="B76" s="17"/>
      <c r="C76" s="17"/>
      <c r="D76" s="83"/>
      <c r="E76" s="83"/>
      <c r="F76" s="83" t="s">
        <v>425</v>
      </c>
      <c r="G76" s="17"/>
      <c r="H76" s="17"/>
      <c r="I76" s="17"/>
    </row>
    <row r="77" spans="1:9" x14ac:dyDescent="0.3">
      <c r="A77" s="14"/>
      <c r="B77" s="17"/>
      <c r="C77" s="17"/>
      <c r="D77" s="83"/>
      <c r="E77" s="83" t="s">
        <v>162</v>
      </c>
      <c r="F77" s="83"/>
      <c r="G77" s="17"/>
      <c r="H77" s="17"/>
      <c r="I77" s="17"/>
    </row>
    <row r="78" spans="1:9" x14ac:dyDescent="0.3">
      <c r="A78" s="14"/>
      <c r="B78" s="17"/>
      <c r="C78" s="17"/>
      <c r="D78" s="83"/>
      <c r="E78" s="83"/>
      <c r="F78" s="83" t="s">
        <v>102</v>
      </c>
      <c r="G78" s="17"/>
      <c r="H78" s="17"/>
      <c r="I78" s="17"/>
    </row>
    <row r="79" spans="1:9" x14ac:dyDescent="0.3">
      <c r="A79" s="14"/>
      <c r="B79" s="17"/>
      <c r="C79" s="17"/>
      <c r="D79" s="83"/>
      <c r="E79" s="83" t="s">
        <v>113</v>
      </c>
      <c r="F79" s="83"/>
      <c r="G79" s="17"/>
      <c r="H79" s="17"/>
      <c r="I79" s="17"/>
    </row>
    <row r="80" spans="1:9" x14ac:dyDescent="0.3">
      <c r="A80" s="14"/>
      <c r="B80" s="17"/>
      <c r="C80" s="17"/>
      <c r="D80" s="17"/>
      <c r="E80" s="83" t="s">
        <v>446</v>
      </c>
      <c r="F80" s="17"/>
      <c r="G80" s="17"/>
      <c r="H80" s="17"/>
      <c r="I80" s="17"/>
    </row>
    <row r="81" spans="1:9" x14ac:dyDescent="0.3">
      <c r="A81" s="14"/>
      <c r="B81" s="17"/>
      <c r="C81" s="17"/>
      <c r="D81" s="83" t="s">
        <v>447</v>
      </c>
      <c r="E81" s="17"/>
      <c r="F81" s="17"/>
      <c r="G81" s="17"/>
      <c r="H81" s="17"/>
      <c r="I81" s="17"/>
    </row>
    <row r="82" spans="1:9" x14ac:dyDescent="0.3">
      <c r="A82" s="14"/>
    </row>
    <row r="83" spans="1:9" x14ac:dyDescent="0.3">
      <c r="A83" s="84" t="s">
        <v>20</v>
      </c>
      <c r="B83" t="s">
        <v>443</v>
      </c>
    </row>
    <row r="84" spans="1:9" x14ac:dyDescent="0.3">
      <c r="A84" s="14"/>
      <c r="C84" s="80" t="s">
        <v>420</v>
      </c>
    </row>
    <row r="85" spans="1:9" x14ac:dyDescent="0.3">
      <c r="A85" s="14"/>
      <c r="C85" s="81"/>
      <c r="D85" t="s">
        <v>92</v>
      </c>
    </row>
    <row r="86" spans="1:9" x14ac:dyDescent="0.3">
      <c r="A86" s="14"/>
      <c r="D86" t="s">
        <v>93</v>
      </c>
    </row>
    <row r="87" spans="1:9" x14ac:dyDescent="0.3">
      <c r="A87" s="14"/>
      <c r="D87" s="7"/>
      <c r="E87" t="s">
        <v>94</v>
      </c>
    </row>
    <row r="88" spans="1:9" x14ac:dyDescent="0.3">
      <c r="A88" s="14"/>
      <c r="D88" t="s">
        <v>95</v>
      </c>
    </row>
    <row r="89" spans="1:9" x14ac:dyDescent="0.3">
      <c r="A89" s="14"/>
      <c r="E89" t="s">
        <v>96</v>
      </c>
    </row>
    <row r="90" spans="1:9" x14ac:dyDescent="0.3">
      <c r="A90" s="14"/>
      <c r="E90" t="s">
        <v>97</v>
      </c>
    </row>
    <row r="91" spans="1:9" x14ac:dyDescent="0.3">
      <c r="A91" s="14"/>
      <c r="E91" t="s">
        <v>98</v>
      </c>
    </row>
    <row r="92" spans="1:9" x14ac:dyDescent="0.3">
      <c r="A92" s="14"/>
      <c r="E92" t="s">
        <v>99</v>
      </c>
    </row>
    <row r="93" spans="1:9" x14ac:dyDescent="0.3">
      <c r="A93" s="14"/>
      <c r="E93" t="s">
        <v>100</v>
      </c>
    </row>
    <row r="94" spans="1:9" x14ac:dyDescent="0.3">
      <c r="A94" s="14"/>
      <c r="C94" s="83"/>
      <c r="D94" s="83"/>
      <c r="E94" s="83" t="s">
        <v>421</v>
      </c>
      <c r="F94" s="83"/>
      <c r="G94" s="83"/>
      <c r="H94" s="83"/>
    </row>
    <row r="95" spans="1:9" x14ac:dyDescent="0.3">
      <c r="A95" s="14"/>
      <c r="E95" s="83" t="s">
        <v>422</v>
      </c>
    </row>
    <row r="96" spans="1:9" x14ac:dyDescent="0.3">
      <c r="A96" s="14"/>
      <c r="E96" t="s">
        <v>101</v>
      </c>
    </row>
    <row r="97" spans="1:6" x14ac:dyDescent="0.3">
      <c r="A97" s="14"/>
      <c r="D97" t="s">
        <v>301</v>
      </c>
    </row>
    <row r="98" spans="1:6" x14ac:dyDescent="0.3">
      <c r="A98" s="14"/>
      <c r="E98" t="s">
        <v>162</v>
      </c>
    </row>
    <row r="99" spans="1:6" x14ac:dyDescent="0.3">
      <c r="A99" s="14"/>
      <c r="F99" s="83" t="s">
        <v>102</v>
      </c>
    </row>
    <row r="100" spans="1:6" x14ac:dyDescent="0.3">
      <c r="A100" s="14"/>
      <c r="E100" s="83" t="s">
        <v>423</v>
      </c>
    </row>
    <row r="101" spans="1:6" x14ac:dyDescent="0.3">
      <c r="A101" s="14"/>
      <c r="E101" s="17"/>
      <c r="F101" t="s">
        <v>424</v>
      </c>
    </row>
    <row r="102" spans="1:6" x14ac:dyDescent="0.3">
      <c r="A102" s="14"/>
      <c r="E102" s="83" t="s">
        <v>104</v>
      </c>
    </row>
    <row r="103" spans="1:6" x14ac:dyDescent="0.3">
      <c r="A103" s="14"/>
      <c r="E103" s="17"/>
      <c r="F103" t="s">
        <v>425</v>
      </c>
    </row>
    <row r="104" spans="1:6" x14ac:dyDescent="0.3">
      <c r="A104" s="14"/>
      <c r="E104" s="83" t="s">
        <v>113</v>
      </c>
    </row>
    <row r="105" spans="1:6" x14ac:dyDescent="0.3">
      <c r="A105" s="14"/>
      <c r="E105" t="s">
        <v>444</v>
      </c>
    </row>
    <row r="106" spans="1:6" x14ac:dyDescent="0.3">
      <c r="A106" s="14"/>
      <c r="D106" t="s">
        <v>445</v>
      </c>
    </row>
    <row r="107" spans="1:6" x14ac:dyDescent="0.3">
      <c r="A107" s="14"/>
    </row>
    <row r="108" spans="1:6" ht="21" x14ac:dyDescent="0.4">
      <c r="A108" s="79" t="s">
        <v>83</v>
      </c>
    </row>
    <row r="109" spans="1:6" ht="9" customHeight="1" x14ac:dyDescent="0.3"/>
    <row r="110" spans="1:6" x14ac:dyDescent="0.3">
      <c r="A110" s="10" t="s">
        <v>3</v>
      </c>
      <c r="B110" s="87" t="s">
        <v>450</v>
      </c>
    </row>
    <row r="111" spans="1:6" x14ac:dyDescent="0.3">
      <c r="A111" s="14"/>
      <c r="B111" t="s">
        <v>158</v>
      </c>
    </row>
    <row r="112" spans="1:6" x14ac:dyDescent="0.3">
      <c r="A112" s="14"/>
      <c r="B112" t="s">
        <v>159</v>
      </c>
    </row>
    <row r="113" spans="2:4" x14ac:dyDescent="0.3">
      <c r="B113" s="80" t="s">
        <v>115</v>
      </c>
    </row>
    <row r="114" spans="2:4" x14ac:dyDescent="0.3">
      <c r="B114" s="81"/>
      <c r="C114" t="s">
        <v>92</v>
      </c>
    </row>
    <row r="115" spans="2:4" x14ac:dyDescent="0.3">
      <c r="C115" t="s">
        <v>93</v>
      </c>
    </row>
    <row r="116" spans="2:4" x14ac:dyDescent="0.3">
      <c r="C116" s="7"/>
      <c r="D116" t="s">
        <v>94</v>
      </c>
    </row>
    <row r="117" spans="2:4" x14ac:dyDescent="0.3">
      <c r="C117" t="s">
        <v>95</v>
      </c>
    </row>
    <row r="118" spans="2:4" x14ac:dyDescent="0.3">
      <c r="D118" t="s">
        <v>96</v>
      </c>
    </row>
    <row r="119" spans="2:4" x14ac:dyDescent="0.3">
      <c r="D119" t="s">
        <v>97</v>
      </c>
    </row>
    <row r="120" spans="2:4" x14ac:dyDescent="0.3">
      <c r="D120" t="s">
        <v>98</v>
      </c>
    </row>
    <row r="121" spans="2:4" x14ac:dyDescent="0.3">
      <c r="D121" t="s">
        <v>99</v>
      </c>
    </row>
    <row r="122" spans="2:4" x14ac:dyDescent="0.3">
      <c r="D122" t="s">
        <v>100</v>
      </c>
    </row>
    <row r="123" spans="2:4" s="83" customFormat="1" x14ac:dyDescent="0.3">
      <c r="D123" s="83" t="s">
        <v>160</v>
      </c>
    </row>
    <row r="124" spans="2:4" x14ac:dyDescent="0.3">
      <c r="D124" s="83" t="s">
        <v>161</v>
      </c>
    </row>
    <row r="125" spans="2:4" x14ac:dyDescent="0.3">
      <c r="D125" t="s">
        <v>101</v>
      </c>
    </row>
    <row r="126" spans="2:4" x14ac:dyDescent="0.3">
      <c r="C126" t="s">
        <v>105</v>
      </c>
    </row>
    <row r="127" spans="2:4" x14ac:dyDescent="0.3">
      <c r="D127" t="s">
        <v>301</v>
      </c>
    </row>
    <row r="128" spans="2:4" x14ac:dyDescent="0.3">
      <c r="D128" t="s">
        <v>303</v>
      </c>
    </row>
    <row r="129" spans="4:7" x14ac:dyDescent="0.3">
      <c r="D129" s="83" t="s">
        <v>103</v>
      </c>
    </row>
    <row r="130" spans="4:7" x14ac:dyDescent="0.3">
      <c r="D130" s="17"/>
      <c r="E130" t="s">
        <v>106</v>
      </c>
    </row>
    <row r="131" spans="4:7" x14ac:dyDescent="0.3">
      <c r="D131" s="83" t="s">
        <v>104</v>
      </c>
    </row>
    <row r="132" spans="4:7" x14ac:dyDescent="0.3">
      <c r="D132" s="17"/>
      <c r="E132" t="s">
        <v>107</v>
      </c>
    </row>
    <row r="133" spans="4:7" x14ac:dyDescent="0.3">
      <c r="D133" t="s">
        <v>162</v>
      </c>
    </row>
    <row r="134" spans="4:7" x14ac:dyDescent="0.3">
      <c r="E134" s="83" t="s">
        <v>102</v>
      </c>
    </row>
    <row r="135" spans="4:7" x14ac:dyDescent="0.3">
      <c r="D135" s="83" t="s">
        <v>113</v>
      </c>
    </row>
    <row r="136" spans="4:7" x14ac:dyDescent="0.3">
      <c r="D136" t="s">
        <v>231</v>
      </c>
    </row>
    <row r="137" spans="4:7" x14ac:dyDescent="0.3">
      <c r="D137" t="s">
        <v>163</v>
      </c>
    </row>
    <row r="138" spans="4:7" x14ac:dyDescent="0.3">
      <c r="D138" s="17"/>
      <c r="E138" t="s">
        <v>164</v>
      </c>
    </row>
    <row r="139" spans="4:7" x14ac:dyDescent="0.3">
      <c r="F139" t="s">
        <v>165</v>
      </c>
    </row>
    <row r="140" spans="4:7" x14ac:dyDescent="0.3">
      <c r="G140" t="s">
        <v>166</v>
      </c>
    </row>
    <row r="141" spans="4:7" x14ac:dyDescent="0.3">
      <c r="G141" t="s">
        <v>167</v>
      </c>
    </row>
    <row r="142" spans="4:7" x14ac:dyDescent="0.3">
      <c r="G142" t="s">
        <v>168</v>
      </c>
    </row>
    <row r="143" spans="4:7" x14ac:dyDescent="0.3">
      <c r="G143" t="s">
        <v>169</v>
      </c>
    </row>
    <row r="144" spans="4:7" x14ac:dyDescent="0.3">
      <c r="G144" t="s">
        <v>147</v>
      </c>
    </row>
    <row r="145" spans="2:10" x14ac:dyDescent="0.3">
      <c r="G145" t="s">
        <v>170</v>
      </c>
    </row>
    <row r="146" spans="2:10" x14ac:dyDescent="0.3">
      <c r="G146" t="s">
        <v>171</v>
      </c>
    </row>
    <row r="147" spans="2:10" x14ac:dyDescent="0.3">
      <c r="G147" t="s">
        <v>148</v>
      </c>
    </row>
    <row r="148" spans="2:10" x14ac:dyDescent="0.3">
      <c r="G148" t="s">
        <v>172</v>
      </c>
    </row>
    <row r="149" spans="2:10" x14ac:dyDescent="0.3">
      <c r="G149" t="s">
        <v>173</v>
      </c>
    </row>
    <row r="150" spans="2:10" x14ac:dyDescent="0.3">
      <c r="F150" t="s">
        <v>174</v>
      </c>
    </row>
    <row r="151" spans="2:10" x14ac:dyDescent="0.3">
      <c r="G151" t="s">
        <v>175</v>
      </c>
    </row>
    <row r="152" spans="2:10" x14ac:dyDescent="0.3">
      <c r="G152" t="s">
        <v>176</v>
      </c>
    </row>
    <row r="153" spans="2:10" x14ac:dyDescent="0.3">
      <c r="G153" t="s">
        <v>177</v>
      </c>
    </row>
    <row r="154" spans="2:10" x14ac:dyDescent="0.3">
      <c r="H154" t="s">
        <v>178</v>
      </c>
    </row>
    <row r="155" spans="2:10" x14ac:dyDescent="0.3">
      <c r="G155" t="s">
        <v>179</v>
      </c>
    </row>
    <row r="156" spans="2:10" x14ac:dyDescent="0.3">
      <c r="C156" t="s">
        <v>230</v>
      </c>
    </row>
    <row r="157" spans="2:10" x14ac:dyDescent="0.3">
      <c r="B157" s="99" t="s">
        <v>411</v>
      </c>
      <c r="C157" s="83"/>
      <c r="D157" s="83"/>
      <c r="E157" s="83"/>
      <c r="F157" s="83"/>
      <c r="G157" s="83"/>
      <c r="H157" s="83"/>
      <c r="I157" s="17"/>
      <c r="J157" s="17"/>
    </row>
    <row r="158" spans="2:10" x14ac:dyDescent="0.3">
      <c r="B158" s="194"/>
      <c r="C158" s="83" t="s">
        <v>92</v>
      </c>
      <c r="D158" s="83"/>
      <c r="E158" s="83"/>
      <c r="F158" s="83"/>
      <c r="G158" s="83"/>
      <c r="H158" s="83"/>
      <c r="I158" s="17"/>
      <c r="J158" s="17"/>
    </row>
    <row r="159" spans="2:10" x14ac:dyDescent="0.3">
      <c r="B159" s="83"/>
      <c r="C159" s="83" t="s">
        <v>93</v>
      </c>
      <c r="D159" s="83"/>
      <c r="E159" s="83"/>
      <c r="F159" s="83"/>
      <c r="G159" s="83"/>
      <c r="H159" s="83"/>
      <c r="I159" s="17"/>
      <c r="J159" s="17"/>
    </row>
    <row r="160" spans="2:10" x14ac:dyDescent="0.3">
      <c r="B160" s="83"/>
      <c r="C160" s="100"/>
      <c r="D160" s="83" t="s">
        <v>94</v>
      </c>
      <c r="E160" s="83"/>
      <c r="F160" s="83"/>
      <c r="G160" s="83"/>
      <c r="H160" s="83"/>
      <c r="I160" s="17"/>
      <c r="J160" s="17"/>
    </row>
    <row r="161" spans="2:10" x14ac:dyDescent="0.3">
      <c r="B161" s="83"/>
      <c r="C161" s="83" t="s">
        <v>95</v>
      </c>
      <c r="D161" s="83"/>
      <c r="E161" s="83"/>
      <c r="F161" s="83"/>
      <c r="G161" s="83"/>
      <c r="H161" s="83"/>
      <c r="I161" s="17"/>
      <c r="J161" s="17"/>
    </row>
    <row r="162" spans="2:10" x14ac:dyDescent="0.3">
      <c r="B162" s="83"/>
      <c r="C162" s="83"/>
      <c r="D162" s="83" t="s">
        <v>96</v>
      </c>
      <c r="E162" s="83"/>
      <c r="F162" s="83"/>
      <c r="G162" s="83"/>
      <c r="H162" s="83"/>
      <c r="I162" s="17"/>
      <c r="J162" s="17"/>
    </row>
    <row r="163" spans="2:10" x14ac:dyDescent="0.3">
      <c r="B163" s="83"/>
      <c r="C163" s="83"/>
      <c r="D163" s="83" t="s">
        <v>97</v>
      </c>
      <c r="E163" s="83"/>
      <c r="F163" s="83"/>
      <c r="G163" s="83"/>
      <c r="H163" s="83"/>
      <c r="I163" s="17"/>
      <c r="J163" s="17"/>
    </row>
    <row r="164" spans="2:10" x14ac:dyDescent="0.3">
      <c r="B164" s="83"/>
      <c r="C164" s="83"/>
      <c r="D164" s="83" t="s">
        <v>98</v>
      </c>
      <c r="E164" s="83"/>
      <c r="F164" s="83"/>
      <c r="G164" s="83"/>
      <c r="H164" s="83"/>
      <c r="I164" s="17"/>
      <c r="J164" s="17"/>
    </row>
    <row r="165" spans="2:10" x14ac:dyDescent="0.3">
      <c r="B165" s="83"/>
      <c r="C165" s="83"/>
      <c r="D165" s="83" t="s">
        <v>99</v>
      </c>
      <c r="E165" s="83"/>
      <c r="F165" s="83"/>
      <c r="G165" s="83"/>
      <c r="H165" s="83"/>
      <c r="I165" s="17"/>
      <c r="J165" s="17"/>
    </row>
    <row r="166" spans="2:10" x14ac:dyDescent="0.3">
      <c r="B166" s="83"/>
      <c r="C166" s="83"/>
      <c r="D166" s="83" t="s">
        <v>100</v>
      </c>
      <c r="E166" s="83"/>
      <c r="F166" s="83"/>
      <c r="G166" s="83"/>
      <c r="H166" s="83"/>
      <c r="I166" s="17"/>
      <c r="J166" s="17"/>
    </row>
    <row r="167" spans="2:10" x14ac:dyDescent="0.3">
      <c r="B167" s="83"/>
      <c r="C167" s="83"/>
      <c r="D167" s="83" t="s">
        <v>160</v>
      </c>
      <c r="E167" s="83"/>
      <c r="F167" s="83"/>
      <c r="G167" s="83"/>
      <c r="H167" s="83"/>
      <c r="I167" s="17"/>
      <c r="J167" s="17"/>
    </row>
    <row r="168" spans="2:10" x14ac:dyDescent="0.3">
      <c r="B168" s="83"/>
      <c r="C168" s="83"/>
      <c r="D168" s="83" t="s">
        <v>412</v>
      </c>
      <c r="E168" s="83"/>
      <c r="F168" s="83"/>
      <c r="G168" s="83"/>
      <c r="H168" s="83"/>
      <c r="I168" s="17"/>
      <c r="J168" s="17"/>
    </row>
    <row r="169" spans="2:10" x14ac:dyDescent="0.3">
      <c r="B169" s="83"/>
      <c r="C169" s="83"/>
      <c r="D169" s="83" t="s">
        <v>101</v>
      </c>
      <c r="E169" s="83"/>
      <c r="F169" s="83"/>
      <c r="G169" s="83"/>
      <c r="H169" s="83"/>
      <c r="I169" s="17"/>
      <c r="J169" s="17"/>
    </row>
    <row r="170" spans="2:10" x14ac:dyDescent="0.3">
      <c r="B170" s="83"/>
      <c r="C170" s="83" t="s">
        <v>105</v>
      </c>
      <c r="D170" s="83"/>
      <c r="E170" s="83"/>
      <c r="F170" s="83"/>
      <c r="G170" s="83"/>
      <c r="H170" s="83"/>
      <c r="I170" s="17"/>
      <c r="J170" s="17"/>
    </row>
    <row r="171" spans="2:10" x14ac:dyDescent="0.3">
      <c r="B171" s="83"/>
      <c r="C171" s="83"/>
      <c r="D171" s="83" t="s">
        <v>301</v>
      </c>
      <c r="E171" s="83"/>
      <c r="F171" s="83"/>
      <c r="G171" s="83"/>
      <c r="H171" s="83"/>
      <c r="I171" s="17"/>
      <c r="J171" s="17"/>
    </row>
    <row r="172" spans="2:10" x14ac:dyDescent="0.3">
      <c r="B172" s="83"/>
      <c r="C172" s="83"/>
      <c r="D172" s="83" t="s">
        <v>303</v>
      </c>
      <c r="E172" s="83"/>
      <c r="F172" s="83"/>
      <c r="G172" s="83"/>
      <c r="H172" s="83"/>
      <c r="I172" s="17"/>
      <c r="J172" s="17"/>
    </row>
    <row r="173" spans="2:10" x14ac:dyDescent="0.3">
      <c r="B173" s="83"/>
      <c r="C173" s="83"/>
      <c r="D173" s="83" t="s">
        <v>103</v>
      </c>
      <c r="E173" s="83"/>
      <c r="F173" s="83"/>
      <c r="G173" s="83"/>
      <c r="H173" s="83"/>
      <c r="I173" s="17"/>
      <c r="J173" s="17"/>
    </row>
    <row r="174" spans="2:10" x14ac:dyDescent="0.3">
      <c r="B174" s="83"/>
      <c r="C174" s="83"/>
      <c r="D174" s="83"/>
      <c r="E174" s="83" t="s">
        <v>106</v>
      </c>
      <c r="F174" s="83"/>
      <c r="G174" s="83"/>
      <c r="H174" s="83"/>
      <c r="I174" s="17"/>
      <c r="J174" s="17"/>
    </row>
    <row r="175" spans="2:10" x14ac:dyDescent="0.3">
      <c r="B175" s="83"/>
      <c r="C175" s="83"/>
      <c r="D175" s="83" t="s">
        <v>104</v>
      </c>
      <c r="E175" s="83"/>
      <c r="F175" s="83"/>
      <c r="G175" s="83"/>
      <c r="H175" s="83"/>
      <c r="I175" s="17"/>
      <c r="J175" s="17"/>
    </row>
    <row r="176" spans="2:10" x14ac:dyDescent="0.3">
      <c r="B176" s="83"/>
      <c r="C176" s="83"/>
      <c r="D176" s="83"/>
      <c r="E176" s="83" t="s">
        <v>107</v>
      </c>
      <c r="F176" s="83"/>
      <c r="G176" s="83"/>
      <c r="H176" s="83"/>
      <c r="I176" s="17"/>
      <c r="J176" s="17"/>
    </row>
    <row r="177" spans="1:10" x14ac:dyDescent="0.3">
      <c r="B177" s="83"/>
      <c r="C177" s="83"/>
      <c r="D177" s="83" t="s">
        <v>162</v>
      </c>
      <c r="E177" s="83"/>
      <c r="F177" s="83"/>
      <c r="G177" s="83"/>
      <c r="H177" s="83"/>
      <c r="I177" s="17"/>
      <c r="J177" s="17"/>
    </row>
    <row r="178" spans="1:10" x14ac:dyDescent="0.3">
      <c r="B178" s="83"/>
      <c r="C178" s="83"/>
      <c r="D178" s="83"/>
      <c r="E178" s="83" t="s">
        <v>102</v>
      </c>
      <c r="F178" s="83"/>
      <c r="G178" s="83"/>
      <c r="H178" s="83"/>
      <c r="I178" s="17"/>
      <c r="J178" s="17"/>
    </row>
    <row r="179" spans="1:10" x14ac:dyDescent="0.3">
      <c r="B179" s="83"/>
      <c r="C179" s="83"/>
      <c r="D179" s="83" t="s">
        <v>113</v>
      </c>
      <c r="E179" s="83"/>
      <c r="F179" s="83"/>
      <c r="G179" s="83"/>
      <c r="H179" s="83"/>
      <c r="I179" s="17"/>
      <c r="J179" s="17"/>
    </row>
    <row r="180" spans="1:10" x14ac:dyDescent="0.3">
      <c r="B180" s="17"/>
      <c r="C180" s="17"/>
      <c r="D180" s="83" t="s">
        <v>452</v>
      </c>
      <c r="E180" s="17"/>
      <c r="F180" s="17"/>
      <c r="G180" s="17"/>
      <c r="H180" s="17"/>
      <c r="I180" s="17"/>
      <c r="J180" s="17"/>
    </row>
    <row r="181" spans="1:10" x14ac:dyDescent="0.3">
      <c r="B181" s="17"/>
      <c r="C181" s="83" t="s">
        <v>451</v>
      </c>
      <c r="D181" s="83"/>
      <c r="E181" s="17"/>
      <c r="F181" s="17"/>
      <c r="G181" s="17"/>
      <c r="H181" s="17"/>
      <c r="I181" s="17"/>
      <c r="J181" s="17"/>
    </row>
    <row r="183" spans="1:10" x14ac:dyDescent="0.3">
      <c r="A183" s="10" t="s">
        <v>16</v>
      </c>
      <c r="B183" s="87" t="s">
        <v>215</v>
      </c>
    </row>
    <row r="184" spans="1:10" s="17" customFormat="1" x14ac:dyDescent="0.3">
      <c r="B184" s="99" t="s">
        <v>222</v>
      </c>
    </row>
    <row r="185" spans="1:10" s="17" customFormat="1" x14ac:dyDescent="0.3">
      <c r="B185" s="98"/>
      <c r="C185" s="83" t="s">
        <v>92</v>
      </c>
      <c r="D185" s="83"/>
      <c r="E185" s="83"/>
    </row>
    <row r="186" spans="1:10" s="17" customFormat="1" x14ac:dyDescent="0.3">
      <c r="C186" s="83" t="s">
        <v>93</v>
      </c>
      <c r="D186" s="83"/>
      <c r="E186" s="83"/>
    </row>
    <row r="187" spans="1:10" s="17" customFormat="1" x14ac:dyDescent="0.3">
      <c r="C187" s="100"/>
      <c r="D187" s="83" t="s">
        <v>94</v>
      </c>
      <c r="E187" s="83"/>
    </row>
    <row r="188" spans="1:10" s="17" customFormat="1" x14ac:dyDescent="0.3">
      <c r="C188" s="83" t="s">
        <v>95</v>
      </c>
      <c r="D188" s="83"/>
      <c r="E188" s="83"/>
    </row>
    <row r="189" spans="1:10" s="17" customFormat="1" x14ac:dyDescent="0.3">
      <c r="C189" s="83"/>
      <c r="D189" s="83" t="s">
        <v>96</v>
      </c>
      <c r="E189" s="83"/>
    </row>
    <row r="190" spans="1:10" s="17" customFormat="1" x14ac:dyDescent="0.3">
      <c r="C190" s="83"/>
      <c r="D190" s="83" t="s">
        <v>97</v>
      </c>
      <c r="E190" s="83"/>
    </row>
    <row r="191" spans="1:10" s="17" customFormat="1" x14ac:dyDescent="0.3">
      <c r="C191" s="83"/>
      <c r="D191" s="83" t="s">
        <v>98</v>
      </c>
      <c r="E191" s="83"/>
    </row>
    <row r="192" spans="1:10" s="17" customFormat="1" x14ac:dyDescent="0.3">
      <c r="C192" s="83"/>
      <c r="D192" s="83" t="s">
        <v>99</v>
      </c>
      <c r="E192" s="83"/>
    </row>
    <row r="193" spans="3:6" s="17" customFormat="1" x14ac:dyDescent="0.3">
      <c r="C193" s="83"/>
      <c r="D193" s="83" t="s">
        <v>100</v>
      </c>
      <c r="E193" s="83"/>
    </row>
    <row r="194" spans="3:6" s="17" customFormat="1" x14ac:dyDescent="0.3">
      <c r="D194" s="83" t="s">
        <v>160</v>
      </c>
    </row>
    <row r="195" spans="3:6" s="17" customFormat="1" x14ac:dyDescent="0.3">
      <c r="D195" s="83" t="s">
        <v>221</v>
      </c>
    </row>
    <row r="196" spans="3:6" s="17" customFormat="1" x14ac:dyDescent="0.3">
      <c r="D196" s="83" t="s">
        <v>101</v>
      </c>
    </row>
    <row r="197" spans="3:6" s="17" customFormat="1" x14ac:dyDescent="0.3">
      <c r="C197" s="83" t="s">
        <v>223</v>
      </c>
    </row>
    <row r="198" spans="3:6" s="17" customFormat="1" x14ac:dyDescent="0.3">
      <c r="D198" s="83" t="s">
        <v>304</v>
      </c>
    </row>
    <row r="199" spans="3:6" s="17" customFormat="1" x14ac:dyDescent="0.3">
      <c r="D199" s="83" t="s">
        <v>103</v>
      </c>
    </row>
    <row r="200" spans="3:6" s="17" customFormat="1" x14ac:dyDescent="0.3">
      <c r="D200" s="83"/>
      <c r="E200" s="83" t="s">
        <v>224</v>
      </c>
      <c r="F200" s="83"/>
    </row>
    <row r="201" spans="3:6" s="17" customFormat="1" x14ac:dyDescent="0.3">
      <c r="D201" s="83" t="s">
        <v>104</v>
      </c>
      <c r="E201" s="83"/>
      <c r="F201" s="83"/>
    </row>
    <row r="202" spans="3:6" s="17" customFormat="1" x14ac:dyDescent="0.3">
      <c r="D202" s="83"/>
      <c r="E202" s="83" t="s">
        <v>225</v>
      </c>
      <c r="F202" s="83"/>
    </row>
    <row r="203" spans="3:6" s="17" customFormat="1" x14ac:dyDescent="0.3">
      <c r="D203" s="83" t="s">
        <v>162</v>
      </c>
      <c r="E203" s="83"/>
      <c r="F203" s="83"/>
    </row>
    <row r="204" spans="3:6" s="17" customFormat="1" x14ac:dyDescent="0.3">
      <c r="D204" s="83"/>
      <c r="E204" s="83" t="s">
        <v>102</v>
      </c>
      <c r="F204" s="83"/>
    </row>
    <row r="205" spans="3:6" s="17" customFormat="1" x14ac:dyDescent="0.3">
      <c r="D205" s="83" t="s">
        <v>113</v>
      </c>
      <c r="E205" s="83"/>
      <c r="F205" s="83"/>
    </row>
    <row r="206" spans="3:6" s="17" customFormat="1" x14ac:dyDescent="0.3">
      <c r="D206" s="83" t="s">
        <v>229</v>
      </c>
    </row>
    <row r="207" spans="3:6" s="17" customFormat="1" x14ac:dyDescent="0.3">
      <c r="E207" s="83" t="s">
        <v>226</v>
      </c>
    </row>
    <row r="208" spans="3:6" s="17" customFormat="1" x14ac:dyDescent="0.3">
      <c r="E208" s="83" t="s">
        <v>227</v>
      </c>
    </row>
    <row r="209" spans="1:6" s="17" customFormat="1" x14ac:dyDescent="0.3">
      <c r="E209" s="83" t="s">
        <v>228</v>
      </c>
    </row>
    <row r="210" spans="1:6" s="17" customFormat="1" x14ac:dyDescent="0.3">
      <c r="C210" t="s">
        <v>232</v>
      </c>
    </row>
    <row r="211" spans="1:6" s="17" customFormat="1" x14ac:dyDescent="0.3"/>
    <row r="212" spans="1:6" s="17" customFormat="1" x14ac:dyDescent="0.3"/>
    <row r="213" spans="1:6" s="17" customFormat="1" ht="21" x14ac:dyDescent="0.4">
      <c r="A213" s="79" t="s">
        <v>349</v>
      </c>
    </row>
    <row r="214" spans="1:6" s="17" customFormat="1" ht="9" customHeight="1" x14ac:dyDescent="0.4">
      <c r="A214" s="79"/>
    </row>
    <row r="215" spans="1:6" s="17" customFormat="1" x14ac:dyDescent="0.3">
      <c r="A215" s="10" t="s">
        <v>3</v>
      </c>
      <c r="B215" s="87" t="s">
        <v>347</v>
      </c>
      <c r="C215"/>
      <c r="D215"/>
    </row>
    <row r="216" spans="1:6" s="17" customFormat="1" x14ac:dyDescent="0.3">
      <c r="B216" s="99" t="s">
        <v>348</v>
      </c>
    </row>
    <row r="217" spans="1:6" s="17" customFormat="1" x14ac:dyDescent="0.3">
      <c r="C217" s="83" t="s">
        <v>350</v>
      </c>
    </row>
    <row r="218" spans="1:6" s="17" customFormat="1" x14ac:dyDescent="0.3">
      <c r="C218" s="83" t="s">
        <v>351</v>
      </c>
      <c r="D218" s="83"/>
      <c r="E218" s="83"/>
    </row>
    <row r="219" spans="1:6" s="17" customFormat="1" x14ac:dyDescent="0.3">
      <c r="C219" s="100"/>
      <c r="D219" s="83" t="s">
        <v>352</v>
      </c>
      <c r="E219" s="83"/>
    </row>
    <row r="220" spans="1:6" s="17" customFormat="1" x14ac:dyDescent="0.3">
      <c r="C220" s="83" t="s">
        <v>353</v>
      </c>
    </row>
    <row r="221" spans="1:6" s="17" customFormat="1" x14ac:dyDescent="0.3">
      <c r="A221" s="83"/>
      <c r="B221" s="83"/>
      <c r="C221" s="83" t="s">
        <v>354</v>
      </c>
      <c r="D221" s="83"/>
      <c r="E221" s="83"/>
      <c r="F221" s="83"/>
    </row>
    <row r="222" spans="1:6" s="17" customFormat="1" x14ac:dyDescent="0.3">
      <c r="A222" s="83"/>
      <c r="B222" s="83"/>
      <c r="C222" s="83"/>
      <c r="D222" s="83" t="s">
        <v>355</v>
      </c>
      <c r="E222" s="83"/>
      <c r="F222" s="83"/>
    </row>
    <row r="223" spans="1:6" s="17" customFormat="1" x14ac:dyDescent="0.3">
      <c r="A223" s="83"/>
      <c r="B223" s="83"/>
      <c r="C223" s="83"/>
      <c r="D223" s="83"/>
      <c r="E223" s="83" t="s">
        <v>356</v>
      </c>
      <c r="F223" s="83"/>
    </row>
    <row r="224" spans="1:6" s="17" customFormat="1" x14ac:dyDescent="0.3">
      <c r="A224" s="83"/>
      <c r="B224" s="83"/>
      <c r="C224" s="83"/>
      <c r="D224" s="83"/>
      <c r="E224" s="83" t="s">
        <v>357</v>
      </c>
      <c r="F224" s="83"/>
    </row>
    <row r="225" spans="1:6" s="17" customFormat="1" x14ac:dyDescent="0.3">
      <c r="A225" s="83"/>
      <c r="B225" s="83"/>
      <c r="C225" s="83"/>
      <c r="D225" s="83"/>
      <c r="E225" s="83" t="s">
        <v>358</v>
      </c>
      <c r="F225" s="83"/>
    </row>
    <row r="226" spans="1:6" s="17" customFormat="1" x14ac:dyDescent="0.3">
      <c r="A226" s="83"/>
      <c r="B226" s="83"/>
      <c r="C226" s="83"/>
      <c r="D226" s="83"/>
      <c r="E226" s="83" t="s">
        <v>359</v>
      </c>
      <c r="F226" s="83"/>
    </row>
    <row r="227" spans="1:6" s="17" customFormat="1" x14ac:dyDescent="0.3">
      <c r="A227" s="83"/>
      <c r="B227" s="83"/>
      <c r="C227" s="83"/>
      <c r="D227" s="83" t="s">
        <v>360</v>
      </c>
      <c r="E227" s="83"/>
      <c r="F227" s="83"/>
    </row>
    <row r="228" spans="1:6" s="17" customFormat="1" x14ac:dyDescent="0.3">
      <c r="A228" s="83"/>
      <c r="B228" s="83"/>
      <c r="C228" s="83"/>
      <c r="D228" s="83" t="s">
        <v>361</v>
      </c>
      <c r="E228" s="83"/>
      <c r="F228" s="83"/>
    </row>
    <row r="229" spans="1:6" x14ac:dyDescent="0.3">
      <c r="A229" s="83"/>
      <c r="B229" s="83"/>
      <c r="C229" s="83" t="s">
        <v>362</v>
      </c>
      <c r="D229" s="83"/>
      <c r="E229" s="83"/>
      <c r="F229" s="83"/>
    </row>
    <row r="230" spans="1:6" x14ac:dyDescent="0.3">
      <c r="A230" s="83"/>
      <c r="B230" s="83"/>
      <c r="C230" s="83" t="s">
        <v>363</v>
      </c>
      <c r="D230" s="83"/>
      <c r="E230" s="83"/>
      <c r="F230" s="83"/>
    </row>
    <row r="231" spans="1:6" x14ac:dyDescent="0.3">
      <c r="A231" s="83"/>
      <c r="B231" s="83"/>
      <c r="C231" s="83"/>
      <c r="D231" s="83"/>
      <c r="E231" s="83"/>
      <c r="F231" s="83"/>
    </row>
    <row r="232" spans="1:6" x14ac:dyDescent="0.3">
      <c r="A232" s="83"/>
      <c r="B232" s="83"/>
      <c r="C232" s="83"/>
      <c r="D232" s="83"/>
      <c r="E232" s="83"/>
      <c r="F232" s="83"/>
    </row>
    <row r="233" spans="1:6" ht="21" x14ac:dyDescent="0.3">
      <c r="A233" s="88" t="s">
        <v>119</v>
      </c>
      <c r="B233" s="81"/>
      <c r="C233" s="81"/>
      <c r="D233" s="81"/>
      <c r="E233" s="81"/>
    </row>
    <row r="234" spans="1:6" x14ac:dyDescent="0.3">
      <c r="B234" t="s">
        <v>120</v>
      </c>
    </row>
    <row r="235" spans="1:6" x14ac:dyDescent="0.3">
      <c r="B235" t="s">
        <v>121</v>
      </c>
    </row>
    <row r="236" spans="1:6" x14ac:dyDescent="0.3">
      <c r="B236" t="s">
        <v>122</v>
      </c>
    </row>
    <row r="237" spans="1:6" x14ac:dyDescent="0.3">
      <c r="C237" t="s">
        <v>123</v>
      </c>
    </row>
    <row r="238" spans="1:6" x14ac:dyDescent="0.3">
      <c r="D238" t="s">
        <v>124</v>
      </c>
    </row>
    <row r="239" spans="1:6" x14ac:dyDescent="0.3">
      <c r="D239" t="s">
        <v>125</v>
      </c>
    </row>
    <row r="240" spans="1:6" x14ac:dyDescent="0.3">
      <c r="D240" t="s">
        <v>126</v>
      </c>
    </row>
    <row r="241" spans="1:5" x14ac:dyDescent="0.3">
      <c r="D241" t="s">
        <v>127</v>
      </c>
    </row>
    <row r="242" spans="1:5" x14ac:dyDescent="0.3">
      <c r="D242" t="s">
        <v>128</v>
      </c>
    </row>
    <row r="243" spans="1:5" x14ac:dyDescent="0.3">
      <c r="C243" t="s">
        <v>129</v>
      </c>
    </row>
    <row r="244" spans="1:5" x14ac:dyDescent="0.3">
      <c r="D244" t="s">
        <v>130</v>
      </c>
    </row>
    <row r="245" spans="1:5" x14ac:dyDescent="0.3">
      <c r="D245" t="s">
        <v>131</v>
      </c>
    </row>
    <row r="246" spans="1:5" x14ac:dyDescent="0.3">
      <c r="D246" t="s">
        <v>132</v>
      </c>
    </row>
    <row r="247" spans="1:5" x14ac:dyDescent="0.3">
      <c r="D247" t="s">
        <v>133</v>
      </c>
    </row>
    <row r="250" spans="1:5" ht="21" x14ac:dyDescent="0.3">
      <c r="A250" s="86" t="s">
        <v>134</v>
      </c>
      <c r="B250" s="81"/>
      <c r="C250" s="81"/>
      <c r="D250" s="81"/>
      <c r="E250" s="81"/>
    </row>
    <row r="251" spans="1:5" x14ac:dyDescent="0.3">
      <c r="B251" t="s">
        <v>135</v>
      </c>
    </row>
    <row r="252" spans="1:5" x14ac:dyDescent="0.3">
      <c r="B252" s="17"/>
      <c r="C252" t="s">
        <v>136</v>
      </c>
    </row>
    <row r="253" spans="1:5" x14ac:dyDescent="0.3">
      <c r="D253" t="s">
        <v>137</v>
      </c>
    </row>
    <row r="254" spans="1:5" x14ac:dyDescent="0.3">
      <c r="D254" t="s">
        <v>385</v>
      </c>
    </row>
    <row r="255" spans="1:5" x14ac:dyDescent="0.3">
      <c r="E255" t="s">
        <v>138</v>
      </c>
    </row>
    <row r="256" spans="1:5" x14ac:dyDescent="0.3">
      <c r="C256" t="s">
        <v>139</v>
      </c>
    </row>
    <row r="257" spans="2:5" x14ac:dyDescent="0.3">
      <c r="D257" t="s">
        <v>329</v>
      </c>
    </row>
    <row r="258" spans="2:5" x14ac:dyDescent="0.3">
      <c r="D258" t="s">
        <v>140</v>
      </c>
    </row>
    <row r="259" spans="2:5" x14ac:dyDescent="0.3">
      <c r="D259" t="s">
        <v>141</v>
      </c>
    </row>
    <row r="260" spans="2:5" x14ac:dyDescent="0.3">
      <c r="D260" t="s">
        <v>142</v>
      </c>
    </row>
    <row r="261" spans="2:5" x14ac:dyDescent="0.3">
      <c r="D261" t="s">
        <v>143</v>
      </c>
    </row>
    <row r="262" spans="2:5" x14ac:dyDescent="0.3">
      <c r="D262" t="s">
        <v>144</v>
      </c>
    </row>
    <row r="263" spans="2:5" x14ac:dyDescent="0.3">
      <c r="E263" t="s">
        <v>435</v>
      </c>
    </row>
    <row r="264" spans="2:5" x14ac:dyDescent="0.3">
      <c r="C264" t="s">
        <v>139</v>
      </c>
    </row>
    <row r="265" spans="2:5" x14ac:dyDescent="0.3">
      <c r="D265" t="s">
        <v>386</v>
      </c>
    </row>
    <row r="266" spans="2:5" x14ac:dyDescent="0.3">
      <c r="D266" t="s">
        <v>145</v>
      </c>
    </row>
    <row r="267" spans="2:5" x14ac:dyDescent="0.3">
      <c r="D267" t="s">
        <v>142</v>
      </c>
    </row>
    <row r="268" spans="2:5" x14ac:dyDescent="0.3">
      <c r="D268" t="s">
        <v>143</v>
      </c>
    </row>
    <row r="269" spans="2:5" x14ac:dyDescent="0.3">
      <c r="D269" t="s">
        <v>144</v>
      </c>
    </row>
    <row r="270" spans="2:5" x14ac:dyDescent="0.3">
      <c r="E270" t="s">
        <v>330</v>
      </c>
    </row>
    <row r="271" spans="2:5" x14ac:dyDescent="0.3">
      <c r="B271" t="s">
        <v>146</v>
      </c>
    </row>
    <row r="272" spans="2:5" x14ac:dyDescent="0.3">
      <c r="B272" t="s">
        <v>89</v>
      </c>
    </row>
  </sheetData>
  <pageMargins left="0.7" right="0.7" top="0.75" bottom="0.75" header="0.3" footer="0.3"/>
  <pageSetup orientation="portrait" horizontalDpi="4294967294"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BL183"/>
  <sheetViews>
    <sheetView workbookViewId="0"/>
  </sheetViews>
  <sheetFormatPr defaultRowHeight="14.4" x14ac:dyDescent="0.3"/>
  <cols>
    <col min="1" max="1" width="29.6640625" customWidth="1"/>
    <col min="2" max="2" width="26.77734375" customWidth="1"/>
    <col min="3" max="5" width="13.109375" customWidth="1"/>
    <col min="6" max="11" width="11" customWidth="1"/>
    <col min="12" max="12" width="11.33203125" customWidth="1"/>
    <col min="13" max="17" width="11" customWidth="1"/>
    <col min="18" max="18" width="12.6640625" customWidth="1"/>
    <col min="19" max="21" width="13.6640625" customWidth="1"/>
    <col min="22" max="32" width="12.77734375" style="9" customWidth="1"/>
    <col min="33" max="34" width="17.33203125" style="9" customWidth="1"/>
    <col min="35" max="36" width="22.33203125" customWidth="1"/>
    <col min="37" max="37" width="22.33203125" style="50" customWidth="1"/>
    <col min="38" max="38" width="18.109375" customWidth="1"/>
    <col min="39" max="39" width="13.33203125" bestFit="1" customWidth="1"/>
    <col min="40" max="85" width="8.88671875" customWidth="1"/>
  </cols>
  <sheetData>
    <row r="1" spans="1:64" s="1" customFormat="1" ht="18" x14ac:dyDescent="0.35">
      <c r="A1" s="1" t="s">
        <v>0</v>
      </c>
      <c r="V1" s="66"/>
      <c r="W1" s="66"/>
      <c r="X1" s="66"/>
      <c r="Y1" s="66"/>
      <c r="Z1" s="66"/>
      <c r="AA1" s="66"/>
      <c r="AB1" s="66"/>
      <c r="AC1" s="66"/>
      <c r="AD1" s="66"/>
      <c r="AE1" s="66"/>
      <c r="AF1" s="66"/>
      <c r="AG1" s="66"/>
      <c r="AH1" s="66"/>
      <c r="AK1" s="207"/>
    </row>
    <row r="2" spans="1:64" ht="33.6" customHeight="1" x14ac:dyDescent="0.3">
      <c r="A2" s="2" t="s">
        <v>1</v>
      </c>
      <c r="B2" s="2"/>
      <c r="C2" s="34"/>
      <c r="D2" s="29"/>
      <c r="E2" s="29"/>
      <c r="G2" s="2" t="s">
        <v>70</v>
      </c>
      <c r="M2" s="35"/>
      <c r="P2" s="3"/>
      <c r="Q2" s="3"/>
      <c r="S2" s="3"/>
      <c r="T2" s="3"/>
    </row>
    <row r="3" spans="1:64" x14ac:dyDescent="0.3">
      <c r="AN3" s="17"/>
    </row>
    <row r="4" spans="1:64" x14ac:dyDescent="0.3">
      <c r="A4" s="2" t="s">
        <v>2</v>
      </c>
      <c r="B4" s="2"/>
    </row>
    <row r="5" spans="1:64" x14ac:dyDescent="0.3">
      <c r="A5" s="2" t="s">
        <v>54</v>
      </c>
    </row>
    <row r="6" spans="1:64" ht="15" thickBot="1" x14ac:dyDescent="0.35"/>
    <row r="7" spans="1:64" ht="14.4" customHeight="1" thickTop="1" x14ac:dyDescent="0.3">
      <c r="A7" s="64" t="s">
        <v>3</v>
      </c>
      <c r="B7" s="4" t="s">
        <v>53</v>
      </c>
      <c r="AH7" s="85"/>
      <c r="AI7" s="84" t="s">
        <v>16</v>
      </c>
      <c r="AJ7" s="84" t="s">
        <v>17</v>
      </c>
      <c r="AK7" s="208" t="s">
        <v>20</v>
      </c>
      <c r="AM7" s="110"/>
      <c r="AN7" s="149"/>
      <c r="AO7" s="149" t="s">
        <v>237</v>
      </c>
      <c r="AP7" s="149" t="s">
        <v>238</v>
      </c>
      <c r="AQ7" s="149" t="s">
        <v>239</v>
      </c>
      <c r="AR7" s="149" t="s">
        <v>240</v>
      </c>
      <c r="AS7" s="149" t="s">
        <v>241</v>
      </c>
      <c r="AT7" s="149" t="s">
        <v>242</v>
      </c>
      <c r="AU7" s="149"/>
      <c r="AV7" s="149" t="s">
        <v>372</v>
      </c>
      <c r="AW7" s="149" t="s">
        <v>373</v>
      </c>
      <c r="AX7" s="149" t="s">
        <v>245</v>
      </c>
      <c r="AY7" s="149"/>
      <c r="AZ7" s="149"/>
      <c r="BA7" s="149"/>
      <c r="BB7" s="149"/>
      <c r="BC7" s="149"/>
      <c r="BD7" s="149"/>
      <c r="BE7" s="149"/>
      <c r="BF7" s="149"/>
      <c r="BG7" s="149"/>
      <c r="BH7" s="149"/>
      <c r="BI7" s="149"/>
      <c r="BJ7" s="149"/>
    </row>
    <row r="8" spans="1:64" ht="72" customHeight="1" x14ac:dyDescent="0.3">
      <c r="A8" s="221" t="s">
        <v>77</v>
      </c>
      <c r="B8" s="222"/>
      <c r="C8" s="221" t="s">
        <v>149</v>
      </c>
      <c r="D8" s="223"/>
      <c r="E8" s="222"/>
      <c r="F8" s="224" t="s">
        <v>152</v>
      </c>
      <c r="G8" s="225"/>
      <c r="H8" s="225"/>
      <c r="I8" s="225"/>
      <c r="J8" s="225"/>
      <c r="K8" s="225"/>
      <c r="L8" s="225"/>
      <c r="M8" s="225"/>
      <c r="N8" s="225"/>
      <c r="O8" s="225"/>
      <c r="P8" s="225"/>
      <c r="Q8" s="225"/>
      <c r="R8" s="225"/>
      <c r="S8" s="225"/>
      <c r="T8" s="225"/>
      <c r="U8" s="226"/>
      <c r="V8" s="227" t="s">
        <v>81</v>
      </c>
      <c r="W8" s="228"/>
      <c r="X8" s="228"/>
      <c r="Y8" s="228"/>
      <c r="Z8" s="228"/>
      <c r="AA8" s="228"/>
      <c r="AB8" s="228"/>
      <c r="AC8" s="228"/>
      <c r="AD8" s="228"/>
      <c r="AE8" s="228"/>
      <c r="AF8" s="229"/>
      <c r="AG8" s="240" t="s">
        <v>234</v>
      </c>
      <c r="AH8" s="241"/>
      <c r="AI8" s="139" t="s">
        <v>299</v>
      </c>
      <c r="AJ8" s="139" t="s">
        <v>440</v>
      </c>
      <c r="AK8" s="209" t="s">
        <v>416</v>
      </c>
      <c r="AM8" s="120"/>
      <c r="AN8" s="3"/>
      <c r="AO8" s="3"/>
      <c r="AP8" s="3"/>
      <c r="AQ8" s="121" t="s">
        <v>256</v>
      </c>
      <c r="AR8" s="3"/>
      <c r="AS8" s="3"/>
      <c r="AT8" s="3"/>
      <c r="AU8" s="3"/>
      <c r="AV8" s="3"/>
      <c r="AW8" s="3"/>
      <c r="AX8" s="3"/>
      <c r="AY8" s="3"/>
      <c r="AZ8" s="3"/>
      <c r="BA8" s="3"/>
      <c r="BB8" s="3"/>
      <c r="BC8" s="3"/>
      <c r="BD8" s="3"/>
      <c r="BE8" s="3"/>
      <c r="BF8" s="3"/>
      <c r="BG8" s="3"/>
      <c r="BH8" s="3"/>
    </row>
    <row r="9" spans="1:64" s="5" customFormat="1" ht="21" customHeight="1" x14ac:dyDescent="0.3">
      <c r="A9" s="18"/>
      <c r="B9" s="18"/>
      <c r="C9" s="230" t="s">
        <v>47</v>
      </c>
      <c r="D9" s="231"/>
      <c r="E9" s="232"/>
      <c r="F9" s="230" t="s">
        <v>48</v>
      </c>
      <c r="G9" s="231"/>
      <c r="H9" s="231"/>
      <c r="I9" s="231"/>
      <c r="J9" s="231"/>
      <c r="K9" s="231"/>
      <c r="L9" s="231"/>
      <c r="M9" s="231"/>
      <c r="N9" s="231"/>
      <c r="O9" s="231"/>
      <c r="P9" s="231"/>
      <c r="Q9" s="231"/>
      <c r="R9" s="231"/>
      <c r="S9" s="231"/>
      <c r="T9" s="231"/>
      <c r="U9" s="232"/>
      <c r="V9" s="233" t="s">
        <v>78</v>
      </c>
      <c r="W9" s="234"/>
      <c r="X9" s="234"/>
      <c r="Y9" s="234"/>
      <c r="Z9" s="234"/>
      <c r="AA9" s="234"/>
      <c r="AB9" s="234"/>
      <c r="AC9" s="234"/>
      <c r="AD9" s="234"/>
      <c r="AE9" s="234"/>
      <c r="AF9" s="235"/>
      <c r="AG9" s="233" t="s">
        <v>56</v>
      </c>
      <c r="AH9" s="235"/>
      <c r="AI9" s="238" t="s">
        <v>300</v>
      </c>
      <c r="AJ9" s="199"/>
      <c r="AK9" s="217" t="s">
        <v>417</v>
      </c>
      <c r="AM9" s="111" t="s">
        <v>237</v>
      </c>
      <c r="AN9" s="220" t="s">
        <v>235</v>
      </c>
      <c r="AO9" s="220" t="s">
        <v>236</v>
      </c>
      <c r="AR9" s="220" t="s">
        <v>235</v>
      </c>
      <c r="AS9" s="220" t="s">
        <v>236</v>
      </c>
      <c r="AT9" s="220" t="s">
        <v>249</v>
      </c>
      <c r="AU9" s="144"/>
      <c r="AV9" s="219" t="s">
        <v>374</v>
      </c>
    </row>
    <row r="10" spans="1:64" s="5" customFormat="1" ht="14.4" customHeight="1" x14ac:dyDescent="0.3">
      <c r="A10" s="23" t="s">
        <v>71</v>
      </c>
      <c r="B10" s="30" t="s">
        <v>32</v>
      </c>
      <c r="C10" s="23" t="s">
        <v>19</v>
      </c>
      <c r="D10" s="23" t="s">
        <v>45</v>
      </c>
      <c r="E10" s="23" t="s">
        <v>46</v>
      </c>
      <c r="F10" s="23" t="s">
        <v>4</v>
      </c>
      <c r="G10" s="23" t="s">
        <v>5</v>
      </c>
      <c r="H10" s="23" t="s">
        <v>7</v>
      </c>
      <c r="I10" s="23" t="s">
        <v>6</v>
      </c>
      <c r="J10" s="23" t="s">
        <v>9</v>
      </c>
      <c r="K10" s="23" t="s">
        <v>10</v>
      </c>
      <c r="L10" s="23" t="s">
        <v>8</v>
      </c>
      <c r="M10" s="23" t="s">
        <v>14</v>
      </c>
      <c r="N10" s="23" t="s">
        <v>11</v>
      </c>
      <c r="O10" s="23" t="s">
        <v>12</v>
      </c>
      <c r="P10" s="23" t="s">
        <v>49</v>
      </c>
      <c r="Q10" s="23" t="s">
        <v>378</v>
      </c>
      <c r="R10" s="23" t="s">
        <v>50</v>
      </c>
      <c r="S10" s="23" t="s">
        <v>51</v>
      </c>
      <c r="T10" s="23" t="s">
        <v>52</v>
      </c>
      <c r="U10" s="23" t="s">
        <v>13</v>
      </c>
      <c r="V10" s="67" t="s">
        <v>33</v>
      </c>
      <c r="W10" s="67" t="s">
        <v>35</v>
      </c>
      <c r="X10" s="67" t="s">
        <v>34</v>
      </c>
      <c r="Y10" s="67" t="s">
        <v>36</v>
      </c>
      <c r="Z10" s="67" t="s">
        <v>37</v>
      </c>
      <c r="AA10" s="67" t="s">
        <v>38</v>
      </c>
      <c r="AB10" s="67" t="s">
        <v>39</v>
      </c>
      <c r="AC10" s="67" t="s">
        <v>40</v>
      </c>
      <c r="AD10" s="67" t="s">
        <v>41</v>
      </c>
      <c r="AE10" s="67" t="s">
        <v>42</v>
      </c>
      <c r="AF10" s="67" t="s">
        <v>43</v>
      </c>
      <c r="AG10" s="67" t="s">
        <v>33</v>
      </c>
      <c r="AH10" s="67" t="s">
        <v>57</v>
      </c>
      <c r="AI10" s="239"/>
      <c r="AJ10" s="200" t="s">
        <v>468</v>
      </c>
      <c r="AK10" s="218"/>
      <c r="AL10" s="21"/>
      <c r="AM10" s="111" t="s">
        <v>238</v>
      </c>
      <c r="AN10" s="220"/>
      <c r="AO10" s="220"/>
      <c r="AP10" s="21"/>
      <c r="AQ10" s="21"/>
      <c r="AR10" s="220"/>
      <c r="AS10" s="220"/>
      <c r="AT10" s="220"/>
      <c r="AU10" s="144"/>
      <c r="AV10" s="219"/>
      <c r="AW10" s="23" t="s">
        <v>4</v>
      </c>
      <c r="AX10" s="23" t="s">
        <v>5</v>
      </c>
      <c r="AY10" s="23" t="s">
        <v>7</v>
      </c>
      <c r="AZ10" s="23" t="s">
        <v>6</v>
      </c>
      <c r="BA10" s="23" t="s">
        <v>9</v>
      </c>
      <c r="BB10" s="23" t="s">
        <v>10</v>
      </c>
      <c r="BC10" s="23" t="s">
        <v>8</v>
      </c>
      <c r="BD10" s="23" t="s">
        <v>14</v>
      </c>
      <c r="BE10" s="23" t="s">
        <v>11</v>
      </c>
      <c r="BF10" s="23" t="s">
        <v>12</v>
      </c>
      <c r="BG10" s="23" t="s">
        <v>49</v>
      </c>
      <c r="BH10" s="23" t="s">
        <v>378</v>
      </c>
      <c r="BI10" s="23" t="s">
        <v>50</v>
      </c>
      <c r="BJ10" s="23" t="s">
        <v>51</v>
      </c>
      <c r="BK10" s="23" t="s">
        <v>52</v>
      </c>
      <c r="BL10" s="23" t="s">
        <v>13</v>
      </c>
    </row>
    <row r="11" spans="1:64" s="5" customFormat="1" ht="14.4" customHeight="1" x14ac:dyDescent="0.3">
      <c r="A11" s="150"/>
      <c r="B11" s="31"/>
      <c r="C11" s="24"/>
      <c r="D11" s="19"/>
      <c r="E11" s="25"/>
      <c r="F11" s="24"/>
      <c r="G11" s="19"/>
      <c r="H11" s="19"/>
      <c r="I11" s="19"/>
      <c r="J11" s="19"/>
      <c r="K11" s="19"/>
      <c r="L11" s="19"/>
      <c r="M11" s="19"/>
      <c r="N11" s="19"/>
      <c r="O11" s="19"/>
      <c r="P11" s="19"/>
      <c r="Q11" s="19"/>
      <c r="R11" s="19"/>
      <c r="S11" s="19"/>
      <c r="T11" s="19"/>
      <c r="U11" s="25"/>
      <c r="V11" s="68"/>
      <c r="W11" s="74"/>
      <c r="X11" s="74"/>
      <c r="Y11" s="74"/>
      <c r="Z11" s="74"/>
      <c r="AA11" s="74"/>
      <c r="AB11" s="74"/>
      <c r="AC11" s="74"/>
      <c r="AD11" s="74"/>
      <c r="AE11" s="74"/>
      <c r="AF11" s="69"/>
      <c r="AG11" s="68">
        <f>V11+W11</f>
        <v>0</v>
      </c>
      <c r="AH11" s="69">
        <f>SUM(X11:AF11)</f>
        <v>0</v>
      </c>
      <c r="AI11" s="140"/>
      <c r="AJ11" s="140"/>
      <c r="AK11" s="210"/>
      <c r="AM11" s="111" t="s">
        <v>239</v>
      </c>
      <c r="AN11" s="12">
        <f>IFERROR((E11/C11)*(AG11+AH11),0)</f>
        <v>0</v>
      </c>
      <c r="AO11" s="104">
        <f>(E11*2.5)*78</f>
        <v>0</v>
      </c>
      <c r="AQ11" s="5" t="s">
        <v>248</v>
      </c>
      <c r="AR11" s="12">
        <f>AN21</f>
        <v>0</v>
      </c>
      <c r="AS11" s="12">
        <f>AO21</f>
        <v>0</v>
      </c>
      <c r="AT11" s="114">
        <f>SUM(AR11:AS11)</f>
        <v>0</v>
      </c>
      <c r="AU11" s="114"/>
      <c r="AV11" s="5">
        <f>IFERROR((AG11+AH11)/(C11*52),0)</f>
        <v>0</v>
      </c>
      <c r="AW11" s="12">
        <f>(F11*0.01)*(AG11+AH11)</f>
        <v>0</v>
      </c>
      <c r="AX11" s="12">
        <f>(G11*0.01)*(AG11+AH11)</f>
        <v>0</v>
      </c>
      <c r="AY11" s="12">
        <f>(H11*0.01)*(AG11+AH11)</f>
        <v>0</v>
      </c>
      <c r="AZ11" s="12">
        <f>(I11*0.01)*(AG11+AH11)</f>
        <v>0</v>
      </c>
      <c r="BA11" s="12">
        <f>(J11*0.01)*(AG11+AH11)</f>
        <v>0</v>
      </c>
      <c r="BB11" s="12">
        <f>(K11*0.01)*(AG11+AH11)</f>
        <v>0</v>
      </c>
      <c r="BC11" s="12">
        <f>(L11*0.01)*(AG11+AH11)</f>
        <v>0</v>
      </c>
      <c r="BD11" s="12">
        <f>(M11*0.01)*(AG11+AH11)</f>
        <v>0</v>
      </c>
      <c r="BE11" s="12">
        <f>(N11*0.01)*(AG11+AH11)</f>
        <v>0</v>
      </c>
      <c r="BF11" s="12">
        <f>(O11*0.01)*(AG11+AH11)</f>
        <v>0</v>
      </c>
      <c r="BG11" s="12">
        <f t="shared" ref="BG11:BG20" si="0">(P11*0.01)*(AG11+AH11)</f>
        <v>0</v>
      </c>
      <c r="BH11" s="12">
        <f>(Q11*0.01)*(AG11+AH11)</f>
        <v>0</v>
      </c>
      <c r="BI11" s="12">
        <f>(R11*0.01)*(AG11+AH11)</f>
        <v>0</v>
      </c>
      <c r="BJ11" s="12">
        <f>(S11*0.01)*(AG11+AH11)</f>
        <v>0</v>
      </c>
      <c r="BK11" s="12">
        <f>(T11*0.01)*(AG11+AH11)</f>
        <v>0</v>
      </c>
      <c r="BL11" s="12">
        <f>(U11*0.01)*(AG11+AH11)</f>
        <v>0</v>
      </c>
    </row>
    <row r="12" spans="1:64" s="5" customFormat="1" ht="14.4" customHeight="1" x14ac:dyDescent="0.3">
      <c r="A12" s="150"/>
      <c r="B12" s="31"/>
      <c r="C12" s="24"/>
      <c r="D12" s="19"/>
      <c r="E12" s="25"/>
      <c r="F12" s="24"/>
      <c r="G12" s="19"/>
      <c r="H12" s="19"/>
      <c r="I12" s="19"/>
      <c r="J12" s="19"/>
      <c r="K12" s="19"/>
      <c r="L12" s="19"/>
      <c r="M12" s="19"/>
      <c r="N12" s="19"/>
      <c r="O12" s="19"/>
      <c r="P12" s="19"/>
      <c r="Q12" s="19"/>
      <c r="R12" s="19"/>
      <c r="S12" s="19"/>
      <c r="T12" s="19"/>
      <c r="U12" s="25"/>
      <c r="V12" s="68"/>
      <c r="W12" s="74"/>
      <c r="X12" s="74"/>
      <c r="Y12" s="74"/>
      <c r="Z12" s="74"/>
      <c r="AA12" s="74"/>
      <c r="AB12" s="74"/>
      <c r="AC12" s="74"/>
      <c r="AD12" s="74"/>
      <c r="AE12" s="74"/>
      <c r="AF12" s="69"/>
      <c r="AG12" s="68">
        <f>V12+W12</f>
        <v>0</v>
      </c>
      <c r="AH12" s="69">
        <f>SUM(X12:AF12)</f>
        <v>0</v>
      </c>
      <c r="AI12" s="15"/>
      <c r="AJ12" s="15"/>
      <c r="AK12" s="211"/>
      <c r="AM12" s="111" t="s">
        <v>240</v>
      </c>
      <c r="AN12" s="12">
        <f t="shared" ref="AN12:AN20" si="1">IFERROR((E12/C12)*(AG12+AH12),0)</f>
        <v>0</v>
      </c>
      <c r="AO12" s="104">
        <f>(E12*2.5)*78</f>
        <v>0</v>
      </c>
      <c r="AQ12" s="5" t="s">
        <v>82</v>
      </c>
      <c r="AR12" s="12">
        <f>AN40</f>
        <v>0</v>
      </c>
      <c r="AS12" s="12">
        <f>AO40</f>
        <v>0</v>
      </c>
      <c r="AT12" s="114">
        <f t="shared" ref="AT12:AT14" si="2">SUM(AR12:AS12)</f>
        <v>0</v>
      </c>
      <c r="AU12" s="114"/>
      <c r="AV12" s="5">
        <f t="shared" ref="AV12:AV20" si="3">IFERROR((AG12+AH12)/(C12*52),0)</f>
        <v>0</v>
      </c>
      <c r="AW12" s="12">
        <f t="shared" ref="AW12:AW75" si="4">(F12*0.01)*(AG12+AH12)</f>
        <v>0</v>
      </c>
      <c r="AX12" s="12">
        <f t="shared" ref="AX12:AX75" si="5">(G12*0.01)*(AG12+AH12)</f>
        <v>0</v>
      </c>
      <c r="AY12" s="12">
        <f t="shared" ref="AY12:AY75" si="6">(H12*0.01)*(AG12+AH12)</f>
        <v>0</v>
      </c>
      <c r="AZ12" s="12">
        <f t="shared" ref="AZ12:AZ75" si="7">(I12*0.01)*(AG12+AH12)</f>
        <v>0</v>
      </c>
      <c r="BA12" s="12">
        <f t="shared" ref="BA12:BA75" si="8">(J12*0.01)*(AG12+AH12)</f>
        <v>0</v>
      </c>
      <c r="BB12" s="12">
        <f t="shared" ref="BB12:BB75" si="9">(K12*0.01)*(AG12+AH12)</f>
        <v>0</v>
      </c>
      <c r="BC12" s="12">
        <f t="shared" ref="BC12:BC75" si="10">(L12*0.01)*(AG12+AH12)</f>
        <v>0</v>
      </c>
      <c r="BD12" s="12">
        <f t="shared" ref="BD12:BD75" si="11">(M12*0.01)*(AG12+AH12)</f>
        <v>0</v>
      </c>
      <c r="BE12" s="12">
        <f t="shared" ref="BE12:BE75" si="12">(N12*0.01)*(AG12+AH12)</f>
        <v>0</v>
      </c>
      <c r="BF12" s="12">
        <f t="shared" ref="BF12:BF75" si="13">(O12*0.01)*(AG12+AH12)</f>
        <v>0</v>
      </c>
      <c r="BG12" s="12">
        <f t="shared" si="0"/>
        <v>0</v>
      </c>
      <c r="BH12" s="12">
        <f t="shared" ref="BH12:BH20" si="14">(Q12*0.01)*(AG12+AH12)</f>
        <v>0</v>
      </c>
      <c r="BI12" s="12">
        <f t="shared" ref="BI12:BI75" si="15">(R12*0.01)*(AG12+AH12)</f>
        <v>0</v>
      </c>
      <c r="BJ12" s="12">
        <f t="shared" ref="BJ12:BJ75" si="16">(S12*0.01)*(AG12+AH12)</f>
        <v>0</v>
      </c>
      <c r="BK12" s="12">
        <f t="shared" ref="BK12:BK75" si="17">(T12*0.01)*(AG12+AH12)</f>
        <v>0</v>
      </c>
      <c r="BL12" s="12">
        <f t="shared" ref="BL12:BL75" si="18">(U12*0.01)*(AG12+AH12)</f>
        <v>0</v>
      </c>
    </row>
    <row r="13" spans="1:64" s="5" customFormat="1" ht="14.4" customHeight="1" x14ac:dyDescent="0.3">
      <c r="A13" s="150"/>
      <c r="B13" s="31"/>
      <c r="C13" s="24"/>
      <c r="D13" s="19"/>
      <c r="E13" s="25"/>
      <c r="F13" s="24"/>
      <c r="G13" s="19"/>
      <c r="H13" s="19"/>
      <c r="I13" s="19"/>
      <c r="J13" s="19"/>
      <c r="K13" s="19"/>
      <c r="L13" s="19"/>
      <c r="M13" s="19"/>
      <c r="N13" s="19"/>
      <c r="T13" s="19"/>
      <c r="U13" s="25"/>
      <c r="V13" s="68"/>
      <c r="W13" s="74"/>
      <c r="X13" s="74"/>
      <c r="Y13" s="74"/>
      <c r="Z13" s="74"/>
      <c r="AA13" s="74"/>
      <c r="AB13" s="74"/>
      <c r="AC13" s="74"/>
      <c r="AD13" s="74"/>
      <c r="AE13" s="74"/>
      <c r="AF13" s="69"/>
      <c r="AG13" s="68">
        <f>V13+W13</f>
        <v>0</v>
      </c>
      <c r="AH13" s="69">
        <f>SUM(X13:AF13)</f>
        <v>0</v>
      </c>
      <c r="AI13" s="15"/>
      <c r="AJ13" s="15"/>
      <c r="AK13" s="211"/>
      <c r="AM13" s="111" t="s">
        <v>241</v>
      </c>
      <c r="AN13" s="12">
        <f t="shared" si="1"/>
        <v>0</v>
      </c>
      <c r="AO13" s="104">
        <f t="shared" ref="AO13:AO20" si="19">(E13*2.5)*78</f>
        <v>0</v>
      </c>
      <c r="AQ13" s="5" t="s">
        <v>260</v>
      </c>
      <c r="AR13" s="12">
        <f>AN49</f>
        <v>0</v>
      </c>
      <c r="AS13" s="12">
        <f>AO49</f>
        <v>0</v>
      </c>
      <c r="AT13" s="114">
        <f t="shared" si="2"/>
        <v>0</v>
      </c>
      <c r="AU13" s="114"/>
      <c r="AV13" s="5">
        <f t="shared" si="3"/>
        <v>0</v>
      </c>
      <c r="AW13" s="12">
        <f t="shared" si="4"/>
        <v>0</v>
      </c>
      <c r="AX13" s="12">
        <f t="shared" si="5"/>
        <v>0</v>
      </c>
      <c r="AY13" s="12">
        <f t="shared" si="6"/>
        <v>0</v>
      </c>
      <c r="AZ13" s="12">
        <f t="shared" si="7"/>
        <v>0</v>
      </c>
      <c r="BA13" s="12">
        <f t="shared" si="8"/>
        <v>0</v>
      </c>
      <c r="BB13" s="12">
        <f t="shared" si="9"/>
        <v>0</v>
      </c>
      <c r="BC13" s="12">
        <f t="shared" si="10"/>
        <v>0</v>
      </c>
      <c r="BD13" s="12">
        <f t="shared" si="11"/>
        <v>0</v>
      </c>
      <c r="BE13" s="12">
        <f t="shared" si="12"/>
        <v>0</v>
      </c>
      <c r="BF13" s="12">
        <f t="shared" si="13"/>
        <v>0</v>
      </c>
      <c r="BG13" s="12">
        <f t="shared" si="0"/>
        <v>0</v>
      </c>
      <c r="BH13" s="12">
        <f t="shared" si="14"/>
        <v>0</v>
      </c>
      <c r="BI13" s="12">
        <f t="shared" si="15"/>
        <v>0</v>
      </c>
      <c r="BJ13" s="12">
        <f t="shared" si="16"/>
        <v>0</v>
      </c>
      <c r="BK13" s="12">
        <f t="shared" si="17"/>
        <v>0</v>
      </c>
      <c r="BL13" s="12">
        <f t="shared" si="18"/>
        <v>0</v>
      </c>
    </row>
    <row r="14" spans="1:64" s="5" customFormat="1" ht="14.4" customHeight="1" x14ac:dyDescent="0.3">
      <c r="A14" s="150"/>
      <c r="B14" s="31"/>
      <c r="C14" s="24"/>
      <c r="D14" s="19"/>
      <c r="E14" s="25"/>
      <c r="F14" s="24"/>
      <c r="G14" s="19"/>
      <c r="H14" s="19"/>
      <c r="I14" s="19"/>
      <c r="J14" s="19"/>
      <c r="K14" s="19"/>
      <c r="L14" s="19"/>
      <c r="M14" s="19"/>
      <c r="N14" s="19"/>
      <c r="O14" s="19"/>
      <c r="P14" s="19"/>
      <c r="Q14" s="19"/>
      <c r="R14" s="19"/>
      <c r="S14" s="19"/>
      <c r="T14" s="19"/>
      <c r="U14" s="25"/>
      <c r="V14" s="68"/>
      <c r="W14" s="74"/>
      <c r="X14" s="74"/>
      <c r="Y14" s="74"/>
      <c r="Z14" s="74"/>
      <c r="AA14" s="74"/>
      <c r="AB14" s="74"/>
      <c r="AC14" s="74"/>
      <c r="AD14" s="74"/>
      <c r="AE14" s="74"/>
      <c r="AF14" s="69"/>
      <c r="AG14" s="68">
        <f>V14+W14</f>
        <v>0</v>
      </c>
      <c r="AH14" s="69">
        <f>SUM(X14:AF14)</f>
        <v>0</v>
      </c>
      <c r="AI14" s="15"/>
      <c r="AJ14" s="15"/>
      <c r="AK14" s="211"/>
      <c r="AM14" s="111" t="s">
        <v>242</v>
      </c>
      <c r="AN14" s="12">
        <f t="shared" si="1"/>
        <v>0</v>
      </c>
      <c r="AO14" s="104">
        <f t="shared" si="19"/>
        <v>0</v>
      </c>
      <c r="AQ14" s="5" t="s">
        <v>259</v>
      </c>
      <c r="AR14" s="12">
        <f>AN59</f>
        <v>0</v>
      </c>
      <c r="AS14" s="12">
        <f>AO59</f>
        <v>0</v>
      </c>
      <c r="AT14" s="114">
        <f t="shared" si="2"/>
        <v>0</v>
      </c>
      <c r="AU14" s="114"/>
      <c r="AV14" s="5">
        <f t="shared" si="3"/>
        <v>0</v>
      </c>
      <c r="AW14" s="12">
        <f t="shared" si="4"/>
        <v>0</v>
      </c>
      <c r="AX14" s="12">
        <f t="shared" si="5"/>
        <v>0</v>
      </c>
      <c r="AY14" s="12">
        <f t="shared" si="6"/>
        <v>0</v>
      </c>
      <c r="AZ14" s="12">
        <f t="shared" si="7"/>
        <v>0</v>
      </c>
      <c r="BA14" s="12">
        <f t="shared" si="8"/>
        <v>0</v>
      </c>
      <c r="BB14" s="12">
        <f t="shared" si="9"/>
        <v>0</v>
      </c>
      <c r="BC14" s="12">
        <f t="shared" si="10"/>
        <v>0</v>
      </c>
      <c r="BD14" s="12">
        <f t="shared" si="11"/>
        <v>0</v>
      </c>
      <c r="BE14" s="12">
        <f t="shared" si="12"/>
        <v>0</v>
      </c>
      <c r="BF14" s="12">
        <f t="shared" si="13"/>
        <v>0</v>
      </c>
      <c r="BG14" s="12">
        <f t="shared" si="0"/>
        <v>0</v>
      </c>
      <c r="BH14" s="12">
        <f t="shared" si="14"/>
        <v>0</v>
      </c>
      <c r="BI14" s="12">
        <f t="shared" si="15"/>
        <v>0</v>
      </c>
      <c r="BJ14" s="12">
        <f t="shared" si="16"/>
        <v>0</v>
      </c>
      <c r="BK14" s="12">
        <f t="shared" si="17"/>
        <v>0</v>
      </c>
      <c r="BL14" s="12">
        <f t="shared" si="18"/>
        <v>0</v>
      </c>
    </row>
    <row r="15" spans="1:64" s="5" customFormat="1" ht="14.4" customHeight="1" x14ac:dyDescent="0.3">
      <c r="A15" s="150"/>
      <c r="B15" s="31"/>
      <c r="C15" s="24"/>
      <c r="D15" s="19"/>
      <c r="E15"/>
      <c r="F15" s="24"/>
      <c r="G15" s="19"/>
      <c r="H15" s="19"/>
      <c r="I15" s="19"/>
      <c r="J15" s="19"/>
      <c r="K15" s="19"/>
      <c r="L15" s="19"/>
      <c r="M15" s="19"/>
      <c r="N15" s="19"/>
      <c r="O15" s="19"/>
      <c r="P15" s="19"/>
      <c r="Q15" s="19"/>
      <c r="R15" s="19"/>
      <c r="S15" s="19"/>
      <c r="T15" s="19"/>
      <c r="U15" s="25"/>
      <c r="V15" s="68"/>
      <c r="W15" s="74"/>
      <c r="X15" s="74"/>
      <c r="Y15" s="74"/>
      <c r="Z15" s="74"/>
      <c r="AA15" s="74"/>
      <c r="AB15" s="74"/>
      <c r="AC15" s="74"/>
      <c r="AD15" s="74"/>
      <c r="AE15" s="74"/>
      <c r="AF15" s="69"/>
      <c r="AG15" s="68">
        <f t="shared" ref="AG15:AG20" si="20">V15+W15</f>
        <v>0</v>
      </c>
      <c r="AH15" s="69">
        <f t="shared" ref="AH15:AH20" si="21">SUM(X15:AF15)</f>
        <v>0</v>
      </c>
      <c r="AI15" s="15"/>
      <c r="AJ15" s="15"/>
      <c r="AK15" s="211"/>
      <c r="AM15" s="111" t="s">
        <v>243</v>
      </c>
      <c r="AN15" s="12">
        <f t="shared" si="1"/>
        <v>0</v>
      </c>
      <c r="AO15" s="104">
        <f t="shared" si="19"/>
        <v>0</v>
      </c>
      <c r="AQ15" s="5" t="s">
        <v>26</v>
      </c>
      <c r="AR15" s="12">
        <f>AN86</f>
        <v>0</v>
      </c>
      <c r="AS15" s="12">
        <f>AO86</f>
        <v>0</v>
      </c>
      <c r="AT15" s="114">
        <f>SUM(AR15:AS15)</f>
        <v>0</v>
      </c>
      <c r="AU15" s="114"/>
      <c r="AV15" s="5">
        <f t="shared" si="3"/>
        <v>0</v>
      </c>
      <c r="AW15" s="12">
        <f t="shared" si="4"/>
        <v>0</v>
      </c>
      <c r="AX15" s="12">
        <f t="shared" si="5"/>
        <v>0</v>
      </c>
      <c r="AY15" s="12">
        <f t="shared" si="6"/>
        <v>0</v>
      </c>
      <c r="AZ15" s="12">
        <f t="shared" si="7"/>
        <v>0</v>
      </c>
      <c r="BA15" s="12">
        <f t="shared" si="8"/>
        <v>0</v>
      </c>
      <c r="BB15" s="12">
        <f t="shared" si="9"/>
        <v>0</v>
      </c>
      <c r="BC15" s="12">
        <f t="shared" si="10"/>
        <v>0</v>
      </c>
      <c r="BD15" s="12">
        <f t="shared" si="11"/>
        <v>0</v>
      </c>
      <c r="BE15" s="12">
        <f t="shared" si="12"/>
        <v>0</v>
      </c>
      <c r="BF15" s="12">
        <f t="shared" si="13"/>
        <v>0</v>
      </c>
      <c r="BG15" s="12">
        <f t="shared" si="0"/>
        <v>0</v>
      </c>
      <c r="BH15" s="12">
        <f t="shared" si="14"/>
        <v>0</v>
      </c>
      <c r="BI15" s="12">
        <f t="shared" si="15"/>
        <v>0</v>
      </c>
      <c r="BJ15" s="12">
        <f t="shared" si="16"/>
        <v>0</v>
      </c>
      <c r="BK15" s="12">
        <f t="shared" si="17"/>
        <v>0</v>
      </c>
      <c r="BL15" s="12">
        <f t="shared" si="18"/>
        <v>0</v>
      </c>
    </row>
    <row r="16" spans="1:64" s="5" customFormat="1" ht="14.4" customHeight="1" x14ac:dyDescent="0.3">
      <c r="A16" s="150"/>
      <c r="B16" s="31"/>
      <c r="C16" s="24"/>
      <c r="D16" s="19"/>
      <c r="E16" s="25"/>
      <c r="F16" s="24"/>
      <c r="G16" s="19"/>
      <c r="H16" s="19"/>
      <c r="I16" s="19"/>
      <c r="J16" s="19"/>
      <c r="K16" s="19"/>
      <c r="L16" s="19"/>
      <c r="M16" s="19"/>
      <c r="N16" s="19"/>
      <c r="O16" s="19"/>
      <c r="P16" s="19"/>
      <c r="Q16" s="19"/>
      <c r="R16" s="19"/>
      <c r="S16" s="19"/>
      <c r="T16" s="19"/>
      <c r="U16" s="25"/>
      <c r="V16" s="68"/>
      <c r="W16" s="74"/>
      <c r="X16" s="74"/>
      <c r="Y16" s="74"/>
      <c r="Z16" s="74"/>
      <c r="AA16" s="74"/>
      <c r="AB16" s="74"/>
      <c r="AC16" s="74"/>
      <c r="AD16" s="74"/>
      <c r="AE16" s="74"/>
      <c r="AF16" s="69"/>
      <c r="AG16" s="68">
        <f t="shared" si="20"/>
        <v>0</v>
      </c>
      <c r="AH16" s="69">
        <f t="shared" si="21"/>
        <v>0</v>
      </c>
      <c r="AI16" s="15"/>
      <c r="AJ16" s="15"/>
      <c r="AK16" s="211"/>
      <c r="AM16" s="111" t="s">
        <v>244</v>
      </c>
      <c r="AN16" s="12">
        <f t="shared" si="1"/>
        <v>0</v>
      </c>
      <c r="AO16" s="104">
        <f t="shared" si="19"/>
        <v>0</v>
      </c>
      <c r="AQ16" s="5" t="s">
        <v>15</v>
      </c>
      <c r="AR16" s="114">
        <f>SUM(AR11:AR15)</f>
        <v>0</v>
      </c>
      <c r="AS16" s="114">
        <f>SUM(AS11:AS15)</f>
        <v>0</v>
      </c>
      <c r="AT16" s="114">
        <f>SUM(AR16:AS16)</f>
        <v>0</v>
      </c>
      <c r="AU16" s="114"/>
      <c r="AV16" s="5">
        <f t="shared" si="3"/>
        <v>0</v>
      </c>
      <c r="AW16" s="12">
        <f t="shared" si="4"/>
        <v>0</v>
      </c>
      <c r="AX16" s="12">
        <f t="shared" si="5"/>
        <v>0</v>
      </c>
      <c r="AY16" s="12">
        <f t="shared" si="6"/>
        <v>0</v>
      </c>
      <c r="AZ16" s="12">
        <f t="shared" si="7"/>
        <v>0</v>
      </c>
      <c r="BA16" s="12">
        <f t="shared" si="8"/>
        <v>0</v>
      </c>
      <c r="BB16" s="12">
        <f t="shared" si="9"/>
        <v>0</v>
      </c>
      <c r="BC16" s="12">
        <f t="shared" si="10"/>
        <v>0</v>
      </c>
      <c r="BD16" s="12">
        <f t="shared" si="11"/>
        <v>0</v>
      </c>
      <c r="BE16" s="12">
        <f t="shared" si="12"/>
        <v>0</v>
      </c>
      <c r="BF16" s="12">
        <f t="shared" si="13"/>
        <v>0</v>
      </c>
      <c r="BG16" s="12">
        <f t="shared" si="0"/>
        <v>0</v>
      </c>
      <c r="BH16" s="12">
        <f t="shared" si="14"/>
        <v>0</v>
      </c>
      <c r="BI16" s="12">
        <f t="shared" si="15"/>
        <v>0</v>
      </c>
      <c r="BJ16" s="12">
        <f t="shared" si="16"/>
        <v>0</v>
      </c>
      <c r="BK16" s="12">
        <f t="shared" si="17"/>
        <v>0</v>
      </c>
      <c r="BL16" s="12">
        <f t="shared" si="18"/>
        <v>0</v>
      </c>
    </row>
    <row r="17" spans="1:64" s="5" customFormat="1" ht="14.4" customHeight="1" x14ac:dyDescent="0.3">
      <c r="A17" s="150"/>
      <c r="B17" s="31"/>
      <c r="C17" s="24"/>
      <c r="D17" s="19"/>
      <c r="E17" s="25"/>
      <c r="F17" s="24"/>
      <c r="G17" s="19"/>
      <c r="H17" s="19"/>
      <c r="I17" s="19"/>
      <c r="J17" s="19"/>
      <c r="K17" s="19"/>
      <c r="L17" s="19"/>
      <c r="M17" s="19"/>
      <c r="N17" s="19"/>
      <c r="O17" s="19"/>
      <c r="P17" s="19"/>
      <c r="Q17" s="19"/>
      <c r="R17" s="19"/>
      <c r="S17" s="19"/>
      <c r="T17" s="19"/>
      <c r="U17" s="25"/>
      <c r="V17" s="68"/>
      <c r="W17" s="74"/>
      <c r="X17" s="74"/>
      <c r="Y17" s="74"/>
      <c r="Z17" s="74"/>
      <c r="AA17" s="74"/>
      <c r="AB17" s="74"/>
      <c r="AC17" s="74"/>
      <c r="AD17" s="74"/>
      <c r="AE17" s="74"/>
      <c r="AF17" s="69"/>
      <c r="AG17" s="68">
        <f t="shared" si="20"/>
        <v>0</v>
      </c>
      <c r="AH17" s="69">
        <f t="shared" si="21"/>
        <v>0</v>
      </c>
      <c r="AI17" s="15"/>
      <c r="AJ17" s="15"/>
      <c r="AK17" s="211"/>
      <c r="AM17" s="111" t="s">
        <v>245</v>
      </c>
      <c r="AN17" s="12">
        <f t="shared" si="1"/>
        <v>0</v>
      </c>
      <c r="AO17" s="104">
        <f t="shared" si="19"/>
        <v>0</v>
      </c>
      <c r="AV17" s="5">
        <f t="shared" si="3"/>
        <v>0</v>
      </c>
      <c r="AW17" s="12">
        <f t="shared" si="4"/>
        <v>0</v>
      </c>
      <c r="AX17" s="12">
        <f t="shared" si="5"/>
        <v>0</v>
      </c>
      <c r="AY17" s="12">
        <f t="shared" si="6"/>
        <v>0</v>
      </c>
      <c r="AZ17" s="12">
        <f t="shared" si="7"/>
        <v>0</v>
      </c>
      <c r="BA17" s="12">
        <f t="shared" si="8"/>
        <v>0</v>
      </c>
      <c r="BB17" s="12">
        <f t="shared" si="9"/>
        <v>0</v>
      </c>
      <c r="BC17" s="12">
        <f t="shared" si="10"/>
        <v>0</v>
      </c>
      <c r="BD17" s="12">
        <f t="shared" si="11"/>
        <v>0</v>
      </c>
      <c r="BE17" s="12">
        <f t="shared" si="12"/>
        <v>0</v>
      </c>
      <c r="BF17" s="12">
        <f t="shared" si="13"/>
        <v>0</v>
      </c>
      <c r="BG17" s="12">
        <f t="shared" si="0"/>
        <v>0</v>
      </c>
      <c r="BH17" s="12">
        <f t="shared" si="14"/>
        <v>0</v>
      </c>
      <c r="BI17" s="12">
        <f t="shared" si="15"/>
        <v>0</v>
      </c>
      <c r="BJ17" s="12">
        <f t="shared" si="16"/>
        <v>0</v>
      </c>
      <c r="BK17" s="12">
        <f t="shared" si="17"/>
        <v>0</v>
      </c>
      <c r="BL17" s="12">
        <f t="shared" si="18"/>
        <v>0</v>
      </c>
    </row>
    <row r="18" spans="1:64" s="5" customFormat="1" ht="14.4" customHeight="1" x14ac:dyDescent="0.3">
      <c r="A18" s="150"/>
      <c r="B18" s="31"/>
      <c r="C18" s="24"/>
      <c r="D18" s="19"/>
      <c r="E18" s="25"/>
      <c r="F18" s="24"/>
      <c r="G18" s="19"/>
      <c r="H18" s="19"/>
      <c r="I18" s="19"/>
      <c r="J18" s="19"/>
      <c r="K18" s="19"/>
      <c r="L18" s="19"/>
      <c r="M18" s="19"/>
      <c r="N18" s="19"/>
      <c r="O18" s="19"/>
      <c r="P18" s="19"/>
      <c r="Q18" s="19"/>
      <c r="R18" s="19"/>
      <c r="S18" s="19"/>
      <c r="T18" s="19"/>
      <c r="U18" s="25"/>
      <c r="V18" s="68"/>
      <c r="W18" s="74"/>
      <c r="X18" s="74"/>
      <c r="Y18" s="74"/>
      <c r="Z18" s="74"/>
      <c r="AA18" s="74"/>
      <c r="AB18" s="74"/>
      <c r="AC18" s="74"/>
      <c r="AD18" s="74"/>
      <c r="AE18" s="74"/>
      <c r="AF18" s="69"/>
      <c r="AG18" s="68">
        <f t="shared" si="20"/>
        <v>0</v>
      </c>
      <c r="AH18" s="69">
        <f t="shared" si="21"/>
        <v>0</v>
      </c>
      <c r="AI18" s="15"/>
      <c r="AJ18" s="15"/>
      <c r="AK18" s="211"/>
      <c r="AM18" s="111" t="s">
        <v>246</v>
      </c>
      <c r="AN18" s="12">
        <f t="shared" si="1"/>
        <v>0</v>
      </c>
      <c r="AO18" s="104">
        <f t="shared" si="19"/>
        <v>0</v>
      </c>
      <c r="AV18" s="5">
        <f t="shared" si="3"/>
        <v>0</v>
      </c>
      <c r="AW18" s="12">
        <f t="shared" si="4"/>
        <v>0</v>
      </c>
      <c r="AX18" s="12">
        <f t="shared" si="5"/>
        <v>0</v>
      </c>
      <c r="AY18" s="12">
        <f t="shared" si="6"/>
        <v>0</v>
      </c>
      <c r="AZ18" s="12">
        <f t="shared" si="7"/>
        <v>0</v>
      </c>
      <c r="BA18" s="12">
        <f t="shared" si="8"/>
        <v>0</v>
      </c>
      <c r="BB18" s="12">
        <f t="shared" si="9"/>
        <v>0</v>
      </c>
      <c r="BC18" s="12">
        <f t="shared" si="10"/>
        <v>0</v>
      </c>
      <c r="BD18" s="12">
        <f t="shared" si="11"/>
        <v>0</v>
      </c>
      <c r="BE18" s="12">
        <f t="shared" si="12"/>
        <v>0</v>
      </c>
      <c r="BF18" s="12">
        <f t="shared" si="13"/>
        <v>0</v>
      </c>
      <c r="BG18" s="12">
        <f t="shared" si="0"/>
        <v>0</v>
      </c>
      <c r="BH18" s="12">
        <f t="shared" si="14"/>
        <v>0</v>
      </c>
      <c r="BI18" s="12">
        <f t="shared" si="15"/>
        <v>0</v>
      </c>
      <c r="BJ18" s="12">
        <f t="shared" si="16"/>
        <v>0</v>
      </c>
      <c r="BK18" s="12">
        <f t="shared" si="17"/>
        <v>0</v>
      </c>
      <c r="BL18" s="12">
        <f t="shared" si="18"/>
        <v>0</v>
      </c>
    </row>
    <row r="19" spans="1:64" s="5" customFormat="1" ht="14.4" customHeight="1" x14ac:dyDescent="0.3">
      <c r="A19" s="150"/>
      <c r="B19" s="31"/>
      <c r="C19" s="24"/>
      <c r="D19" s="19"/>
      <c r="E19" s="25"/>
      <c r="F19" s="24"/>
      <c r="G19" s="19"/>
      <c r="H19" s="19"/>
      <c r="I19" s="19"/>
      <c r="J19" s="19"/>
      <c r="K19" s="19"/>
      <c r="L19" s="19"/>
      <c r="M19" s="19"/>
      <c r="N19" s="19"/>
      <c r="O19" s="19"/>
      <c r="P19" s="19"/>
      <c r="Q19" s="19"/>
      <c r="R19" s="19"/>
      <c r="S19" s="19"/>
      <c r="T19" s="19"/>
      <c r="U19" s="25"/>
      <c r="V19" s="68"/>
      <c r="W19" s="74"/>
      <c r="X19" s="74"/>
      <c r="Y19" s="74"/>
      <c r="Z19" s="74"/>
      <c r="AA19" s="74"/>
      <c r="AB19" s="74"/>
      <c r="AC19" s="74"/>
      <c r="AD19" s="74"/>
      <c r="AE19" s="74"/>
      <c r="AF19" s="69"/>
      <c r="AG19" s="68">
        <f t="shared" si="20"/>
        <v>0</v>
      </c>
      <c r="AH19" s="69">
        <f t="shared" si="21"/>
        <v>0</v>
      </c>
      <c r="AI19" s="15"/>
      <c r="AJ19" s="15"/>
      <c r="AK19" s="211"/>
      <c r="AM19" s="111" t="s">
        <v>244</v>
      </c>
      <c r="AN19" s="12">
        <f t="shared" si="1"/>
        <v>0</v>
      </c>
      <c r="AO19" s="104">
        <f t="shared" si="19"/>
        <v>0</v>
      </c>
      <c r="AV19" s="5">
        <f t="shared" si="3"/>
        <v>0</v>
      </c>
      <c r="AW19" s="12">
        <f t="shared" si="4"/>
        <v>0</v>
      </c>
      <c r="AX19" s="12">
        <f t="shared" si="5"/>
        <v>0</v>
      </c>
      <c r="AY19" s="12">
        <f t="shared" si="6"/>
        <v>0</v>
      </c>
      <c r="AZ19" s="12">
        <f t="shared" si="7"/>
        <v>0</v>
      </c>
      <c r="BA19" s="12">
        <f t="shared" si="8"/>
        <v>0</v>
      </c>
      <c r="BB19" s="12">
        <f t="shared" si="9"/>
        <v>0</v>
      </c>
      <c r="BC19" s="12">
        <f t="shared" si="10"/>
        <v>0</v>
      </c>
      <c r="BD19" s="12">
        <f t="shared" si="11"/>
        <v>0</v>
      </c>
      <c r="BE19" s="12">
        <f t="shared" si="12"/>
        <v>0</v>
      </c>
      <c r="BF19" s="12">
        <f t="shared" si="13"/>
        <v>0</v>
      </c>
      <c r="BG19" s="12">
        <f t="shared" si="0"/>
        <v>0</v>
      </c>
      <c r="BH19" s="12">
        <f t="shared" si="14"/>
        <v>0</v>
      </c>
      <c r="BI19" s="12">
        <f t="shared" si="15"/>
        <v>0</v>
      </c>
      <c r="BJ19" s="12">
        <f t="shared" si="16"/>
        <v>0</v>
      </c>
      <c r="BK19" s="12">
        <f t="shared" si="17"/>
        <v>0</v>
      </c>
      <c r="BL19" s="12">
        <f t="shared" si="18"/>
        <v>0</v>
      </c>
    </row>
    <row r="20" spans="1:64" s="5" customFormat="1" ht="14.4" customHeight="1" x14ac:dyDescent="0.3">
      <c r="A20" s="150"/>
      <c r="B20" s="31"/>
      <c r="C20" s="24"/>
      <c r="D20" s="19"/>
      <c r="E20" s="25"/>
      <c r="F20" s="24"/>
      <c r="G20" s="19"/>
      <c r="H20" s="19"/>
      <c r="I20" s="19"/>
      <c r="J20" s="19"/>
      <c r="K20" s="19"/>
      <c r="L20" s="19"/>
      <c r="M20" s="19"/>
      <c r="N20" s="19"/>
      <c r="O20" s="19"/>
      <c r="P20" s="19"/>
      <c r="Q20" s="19"/>
      <c r="R20" s="19"/>
      <c r="S20" s="19"/>
      <c r="T20" s="19"/>
      <c r="U20" s="25"/>
      <c r="V20" s="68"/>
      <c r="W20" s="74"/>
      <c r="X20" s="74"/>
      <c r="Y20" s="74"/>
      <c r="Z20" s="74"/>
      <c r="AA20" s="74"/>
      <c r="AB20" s="74"/>
      <c r="AC20" s="74"/>
      <c r="AD20" s="74"/>
      <c r="AE20" s="74"/>
      <c r="AF20" s="69"/>
      <c r="AG20" s="68">
        <f t="shared" si="20"/>
        <v>0</v>
      </c>
      <c r="AH20" s="69">
        <f t="shared" si="21"/>
        <v>0</v>
      </c>
      <c r="AI20" s="141"/>
      <c r="AJ20" s="141"/>
      <c r="AK20" s="212"/>
      <c r="AM20" s="111" t="s">
        <v>247</v>
      </c>
      <c r="AN20" s="12">
        <f t="shared" si="1"/>
        <v>0</v>
      </c>
      <c r="AO20" s="104">
        <f t="shared" si="19"/>
        <v>0</v>
      </c>
      <c r="AV20" s="5">
        <f t="shared" si="3"/>
        <v>0</v>
      </c>
      <c r="AW20" s="12">
        <f t="shared" si="4"/>
        <v>0</v>
      </c>
      <c r="AX20" s="12">
        <f t="shared" si="5"/>
        <v>0</v>
      </c>
      <c r="AY20" s="12">
        <f t="shared" si="6"/>
        <v>0</v>
      </c>
      <c r="AZ20" s="12">
        <f t="shared" si="7"/>
        <v>0</v>
      </c>
      <c r="BA20" s="12">
        <f t="shared" si="8"/>
        <v>0</v>
      </c>
      <c r="BB20" s="12">
        <f t="shared" si="9"/>
        <v>0</v>
      </c>
      <c r="BC20" s="12">
        <f t="shared" si="10"/>
        <v>0</v>
      </c>
      <c r="BD20" s="12">
        <f t="shared" si="11"/>
        <v>0</v>
      </c>
      <c r="BE20" s="12">
        <f t="shared" si="12"/>
        <v>0</v>
      </c>
      <c r="BF20" s="12">
        <f t="shared" si="13"/>
        <v>0</v>
      </c>
      <c r="BG20" s="12">
        <f t="shared" si="0"/>
        <v>0</v>
      </c>
      <c r="BH20" s="12">
        <f t="shared" si="14"/>
        <v>0</v>
      </c>
      <c r="BI20" s="12">
        <f t="shared" si="15"/>
        <v>0</v>
      </c>
      <c r="BJ20" s="12">
        <f t="shared" si="16"/>
        <v>0</v>
      </c>
      <c r="BK20" s="12">
        <f t="shared" si="17"/>
        <v>0</v>
      </c>
      <c r="BL20" s="12">
        <f t="shared" si="18"/>
        <v>0</v>
      </c>
    </row>
    <row r="21" spans="1:64" s="5" customFormat="1" ht="14.4" customHeight="1" x14ac:dyDescent="0.3">
      <c r="A21" s="15">
        <f>COUNTA(A11:A20)</f>
        <v>0</v>
      </c>
      <c r="B21" s="15" t="s">
        <v>44</v>
      </c>
      <c r="C21" s="26">
        <f>SUM(C11:C20)</f>
        <v>0</v>
      </c>
      <c r="D21" s="29">
        <f>SUM(D11:D20)</f>
        <v>0</v>
      </c>
      <c r="E21" s="29">
        <f>SUM(E11:E20)</f>
        <v>0</v>
      </c>
      <c r="F21" s="26"/>
      <c r="G21" s="27"/>
      <c r="H21" s="27"/>
      <c r="I21" s="27"/>
      <c r="J21" s="27"/>
      <c r="K21" s="27"/>
      <c r="L21" s="29"/>
      <c r="M21" s="27"/>
      <c r="N21" s="27"/>
      <c r="O21" s="27"/>
      <c r="P21" s="27"/>
      <c r="Q21" s="152"/>
      <c r="R21" s="27"/>
      <c r="S21" s="27"/>
      <c r="T21" s="27"/>
      <c r="U21" s="28"/>
      <c r="V21" s="70">
        <f t="shared" ref="V21:AH21" si="22">SUM(V11:V20)</f>
        <v>0</v>
      </c>
      <c r="W21" s="75">
        <f t="shared" si="22"/>
        <v>0</v>
      </c>
      <c r="X21" s="75">
        <f t="shared" si="22"/>
        <v>0</v>
      </c>
      <c r="Y21" s="75">
        <f t="shared" si="22"/>
        <v>0</v>
      </c>
      <c r="Z21" s="75">
        <f t="shared" si="22"/>
        <v>0</v>
      </c>
      <c r="AA21" s="75">
        <f t="shared" si="22"/>
        <v>0</v>
      </c>
      <c r="AB21" s="75">
        <f t="shared" si="22"/>
        <v>0</v>
      </c>
      <c r="AC21" s="75">
        <f t="shared" si="22"/>
        <v>0</v>
      </c>
      <c r="AD21" s="75">
        <f t="shared" si="22"/>
        <v>0</v>
      </c>
      <c r="AE21" s="75">
        <f t="shared" si="22"/>
        <v>0</v>
      </c>
      <c r="AF21" s="71">
        <f t="shared" si="22"/>
        <v>0</v>
      </c>
      <c r="AG21" s="70">
        <f t="shared" si="22"/>
        <v>0</v>
      </c>
      <c r="AH21" s="71">
        <f t="shared" si="22"/>
        <v>0</v>
      </c>
      <c r="AI21" s="90">
        <f>SUM(AI11:AI20)</f>
        <v>0</v>
      </c>
      <c r="AJ21" s="90">
        <f>SUM(AJ11:AJ20)</f>
        <v>0</v>
      </c>
      <c r="AK21" s="213">
        <f>SUM(AK11:AK20)</f>
        <v>0</v>
      </c>
      <c r="AM21" s="111"/>
      <c r="AN21" s="12">
        <f>SUM(AN11:AN20)</f>
        <v>0</v>
      </c>
      <c r="AO21" s="12">
        <f>SUM(AO11:AO20)</f>
        <v>0</v>
      </c>
      <c r="AP21" s="5" t="s">
        <v>44</v>
      </c>
      <c r="AU21" s="5" t="s">
        <v>15</v>
      </c>
      <c r="AV21" s="5">
        <f>SUM(AV11:AV20)</f>
        <v>0</v>
      </c>
      <c r="AW21" s="12"/>
      <c r="AX21" s="12"/>
      <c r="AY21" s="12"/>
      <c r="AZ21" s="12"/>
      <c r="BA21" s="12"/>
      <c r="BB21" s="12"/>
      <c r="BC21" s="12"/>
      <c r="BD21" s="12"/>
      <c r="BE21" s="12"/>
      <c r="BF21" s="12"/>
      <c r="BG21" s="12"/>
      <c r="BH21" s="12"/>
      <c r="BI21" s="12"/>
      <c r="BJ21" s="12"/>
      <c r="BK21" s="12"/>
      <c r="BL21" s="12"/>
    </row>
    <row r="22" spans="1:64" s="5" customFormat="1" ht="21" customHeight="1" x14ac:dyDescent="0.3">
      <c r="A22" s="55"/>
      <c r="B22" s="56"/>
      <c r="C22" s="230" t="s">
        <v>47</v>
      </c>
      <c r="D22" s="231"/>
      <c r="E22" s="232"/>
      <c r="F22" s="230" t="s">
        <v>48</v>
      </c>
      <c r="G22" s="231"/>
      <c r="H22" s="231"/>
      <c r="I22" s="231"/>
      <c r="J22" s="231"/>
      <c r="K22" s="231"/>
      <c r="L22" s="231"/>
      <c r="M22" s="231"/>
      <c r="N22" s="231"/>
      <c r="O22" s="231"/>
      <c r="P22" s="231"/>
      <c r="Q22" s="231"/>
      <c r="R22" s="231"/>
      <c r="S22" s="231"/>
      <c r="T22" s="231"/>
      <c r="U22" s="232"/>
      <c r="V22" s="233" t="s">
        <v>78</v>
      </c>
      <c r="W22" s="234"/>
      <c r="X22" s="234"/>
      <c r="Y22" s="234"/>
      <c r="Z22" s="234"/>
      <c r="AA22" s="234"/>
      <c r="AB22" s="234"/>
      <c r="AC22" s="234"/>
      <c r="AD22" s="234"/>
      <c r="AE22" s="234"/>
      <c r="AF22" s="235"/>
      <c r="AG22" s="233" t="s">
        <v>56</v>
      </c>
      <c r="AH22" s="235"/>
      <c r="AK22" s="214"/>
      <c r="AM22" s="112"/>
      <c r="AO22" s="6"/>
      <c r="AW22" s="12"/>
      <c r="AX22" s="12"/>
      <c r="AY22" s="12"/>
      <c r="AZ22" s="12"/>
      <c r="BA22" s="12"/>
      <c r="BB22" s="12"/>
      <c r="BC22" s="12"/>
      <c r="BD22" s="12"/>
      <c r="BE22" s="12"/>
      <c r="BF22" s="12"/>
      <c r="BG22" s="12"/>
      <c r="BH22" s="12"/>
      <c r="BI22" s="12"/>
      <c r="BJ22" s="12"/>
      <c r="BK22" s="12"/>
      <c r="BL22" s="12"/>
    </row>
    <row r="23" spans="1:64" s="5" customFormat="1" ht="14.4" customHeight="1" x14ac:dyDescent="0.3">
      <c r="A23" s="30" t="s">
        <v>72</v>
      </c>
      <c r="B23" s="30" t="s">
        <v>32</v>
      </c>
      <c r="C23" s="23" t="s">
        <v>19</v>
      </c>
      <c r="D23" s="23" t="s">
        <v>45</v>
      </c>
      <c r="E23" s="23" t="s">
        <v>46</v>
      </c>
      <c r="F23" s="23" t="s">
        <v>4</v>
      </c>
      <c r="G23" s="23" t="s">
        <v>5</v>
      </c>
      <c r="H23" s="23" t="s">
        <v>7</v>
      </c>
      <c r="I23" s="23" t="s">
        <v>6</v>
      </c>
      <c r="J23" s="23" t="s">
        <v>9</v>
      </c>
      <c r="K23" s="23" t="s">
        <v>10</v>
      </c>
      <c r="L23" s="23" t="s">
        <v>8</v>
      </c>
      <c r="M23" s="23" t="s">
        <v>14</v>
      </c>
      <c r="N23" s="23" t="s">
        <v>11</v>
      </c>
      <c r="O23" s="23" t="s">
        <v>12</v>
      </c>
      <c r="P23" s="23" t="s">
        <v>49</v>
      </c>
      <c r="Q23" s="23" t="s">
        <v>378</v>
      </c>
      <c r="R23" s="23" t="s">
        <v>50</v>
      </c>
      <c r="S23" s="23" t="s">
        <v>51</v>
      </c>
      <c r="T23" s="23" t="s">
        <v>52</v>
      </c>
      <c r="U23" s="23" t="s">
        <v>13</v>
      </c>
      <c r="V23" s="67" t="s">
        <v>33</v>
      </c>
      <c r="W23" s="67" t="s">
        <v>35</v>
      </c>
      <c r="X23" s="67" t="s">
        <v>34</v>
      </c>
      <c r="Y23" s="67" t="s">
        <v>36</v>
      </c>
      <c r="Z23" s="67" t="s">
        <v>37</v>
      </c>
      <c r="AA23" s="67" t="s">
        <v>38</v>
      </c>
      <c r="AB23" s="67" t="s">
        <v>39</v>
      </c>
      <c r="AC23" s="67" t="s">
        <v>40</v>
      </c>
      <c r="AD23" s="67" t="s">
        <v>41</v>
      </c>
      <c r="AE23" s="67" t="s">
        <v>42</v>
      </c>
      <c r="AF23" s="67" t="s">
        <v>43</v>
      </c>
      <c r="AG23" s="67" t="s">
        <v>33</v>
      </c>
      <c r="AH23" s="67" t="s">
        <v>57</v>
      </c>
      <c r="AI23" s="90" t="s">
        <v>300</v>
      </c>
      <c r="AJ23" s="90" t="s">
        <v>468</v>
      </c>
      <c r="AK23" s="213" t="s">
        <v>417</v>
      </c>
      <c r="AM23" s="112"/>
      <c r="AO23" s="6"/>
      <c r="AQ23" s="121" t="s">
        <v>256</v>
      </c>
      <c r="AW23" s="12"/>
      <c r="AX23" s="12"/>
      <c r="AY23" s="12"/>
      <c r="AZ23" s="12"/>
      <c r="BA23" s="12"/>
      <c r="BB23" s="12"/>
      <c r="BC23" s="12"/>
      <c r="BD23" s="12"/>
      <c r="BE23" s="12"/>
      <c r="BF23" s="12"/>
      <c r="BG23" s="12"/>
      <c r="BH23" s="12"/>
      <c r="BI23" s="12"/>
      <c r="BJ23" s="12"/>
      <c r="BK23" s="12"/>
      <c r="BL23" s="12"/>
    </row>
    <row r="24" spans="1:64" s="5" customFormat="1" ht="14.4" customHeight="1" x14ac:dyDescent="0.3">
      <c r="A24" s="31"/>
      <c r="B24" s="31"/>
      <c r="C24" s="24"/>
      <c r="D24" s="19"/>
      <c r="E24" s="19"/>
      <c r="F24" s="24"/>
      <c r="G24" s="19"/>
      <c r="H24" s="19"/>
      <c r="I24" s="19"/>
      <c r="J24" s="19"/>
      <c r="K24" s="19"/>
      <c r="L24" s="19"/>
      <c r="M24" s="19"/>
      <c r="N24" s="19"/>
      <c r="O24" s="19"/>
      <c r="P24" s="19"/>
      <c r="Q24" s="19"/>
      <c r="R24" s="19"/>
      <c r="S24" s="19"/>
      <c r="T24" s="19"/>
      <c r="U24" s="25"/>
      <c r="V24" s="74"/>
      <c r="W24" s="74"/>
      <c r="X24" s="74"/>
      <c r="Y24" s="74"/>
      <c r="Z24" s="74"/>
      <c r="AA24" s="74"/>
      <c r="AB24" s="74"/>
      <c r="AC24" s="74"/>
      <c r="AD24" s="74"/>
      <c r="AE24" s="74"/>
      <c r="AF24" s="74"/>
      <c r="AG24" s="68">
        <f t="shared" ref="AG24:AG39" si="23">V24+W24</f>
        <v>0</v>
      </c>
      <c r="AH24" s="69">
        <f t="shared" ref="AH24:AH39" si="24">SUM(X24:AF24)</f>
        <v>0</v>
      </c>
      <c r="AI24" s="140"/>
      <c r="AJ24" s="140"/>
      <c r="AK24" s="210"/>
      <c r="AM24" s="111" t="s">
        <v>237</v>
      </c>
      <c r="AN24" s="12">
        <f t="shared" ref="AN24:AN39" si="25">IFERROR((E24/C24)*(AG24+AH24),0)</f>
        <v>0</v>
      </c>
      <c r="AO24" s="104">
        <f>(E24*2.5)*78</f>
        <v>0</v>
      </c>
      <c r="AV24" s="5">
        <f t="shared" ref="AV24:AV39" si="26">IFERROR((AG24+AH24)/(C24*52),0)</f>
        <v>0</v>
      </c>
      <c r="AW24" s="12">
        <f t="shared" si="4"/>
        <v>0</v>
      </c>
      <c r="AX24" s="12">
        <f t="shared" si="5"/>
        <v>0</v>
      </c>
      <c r="AY24" s="12">
        <f t="shared" si="6"/>
        <v>0</v>
      </c>
      <c r="AZ24" s="12">
        <f t="shared" si="7"/>
        <v>0</v>
      </c>
      <c r="BA24" s="12">
        <f t="shared" si="8"/>
        <v>0</v>
      </c>
      <c r="BB24" s="12">
        <f t="shared" si="9"/>
        <v>0</v>
      </c>
      <c r="BC24" s="12">
        <f t="shared" si="10"/>
        <v>0</v>
      </c>
      <c r="BD24" s="12">
        <f t="shared" si="11"/>
        <v>0</v>
      </c>
      <c r="BE24" s="12">
        <f t="shared" si="12"/>
        <v>0</v>
      </c>
      <c r="BF24" s="12">
        <f t="shared" si="13"/>
        <v>0</v>
      </c>
      <c r="BG24" s="12">
        <f t="shared" ref="BG24:BG75" si="27">(P24*0.01)*(AG24+AH24)</f>
        <v>0</v>
      </c>
      <c r="BH24" s="12">
        <f t="shared" ref="BH24:BH39" si="28">(Q24*0.01)*(AG24+AH24)</f>
        <v>0</v>
      </c>
      <c r="BI24" s="12">
        <f t="shared" si="15"/>
        <v>0</v>
      </c>
      <c r="BJ24" s="12">
        <f t="shared" si="16"/>
        <v>0</v>
      </c>
      <c r="BK24" s="12">
        <f t="shared" si="17"/>
        <v>0</v>
      </c>
      <c r="BL24" s="12">
        <f t="shared" si="18"/>
        <v>0</v>
      </c>
    </row>
    <row r="25" spans="1:64" s="5" customFormat="1" ht="14.4" customHeight="1" x14ac:dyDescent="0.3">
      <c r="A25" s="31"/>
      <c r="B25" s="31"/>
      <c r="C25" s="24"/>
      <c r="D25" s="19"/>
      <c r="E25" s="19"/>
      <c r="F25" s="24"/>
      <c r="G25" s="19"/>
      <c r="H25" s="19"/>
      <c r="I25" s="19"/>
      <c r="J25" s="19"/>
      <c r="K25" s="19"/>
      <c r="L25" s="19"/>
      <c r="M25" s="19"/>
      <c r="N25" s="19"/>
      <c r="O25" s="19"/>
      <c r="P25" s="19"/>
      <c r="Q25" s="19"/>
      <c r="R25" s="19"/>
      <c r="S25" s="19"/>
      <c r="T25" s="19"/>
      <c r="U25" s="25"/>
      <c r="V25" s="74"/>
      <c r="W25" s="74"/>
      <c r="X25" s="74"/>
      <c r="Y25" s="74"/>
      <c r="Z25" s="74"/>
      <c r="AA25" s="74"/>
      <c r="AB25" s="74"/>
      <c r="AC25" s="74"/>
      <c r="AD25" s="74"/>
      <c r="AE25" s="74"/>
      <c r="AF25" s="74"/>
      <c r="AG25" s="68">
        <f t="shared" si="23"/>
        <v>0</v>
      </c>
      <c r="AH25" s="69">
        <f t="shared" si="24"/>
        <v>0</v>
      </c>
      <c r="AI25" s="15"/>
      <c r="AJ25" s="15"/>
      <c r="AK25" s="211"/>
      <c r="AM25" s="111" t="s">
        <v>238</v>
      </c>
      <c r="AN25" s="12">
        <f t="shared" si="25"/>
        <v>0</v>
      </c>
      <c r="AO25" s="104">
        <f t="shared" ref="AO25:AO39" si="29">(E25*2.5)*78</f>
        <v>0</v>
      </c>
      <c r="AV25" s="5">
        <f t="shared" si="26"/>
        <v>0</v>
      </c>
      <c r="AW25" s="12">
        <f t="shared" si="4"/>
        <v>0</v>
      </c>
      <c r="AX25" s="12">
        <f t="shared" si="5"/>
        <v>0</v>
      </c>
      <c r="AY25" s="12">
        <f t="shared" si="6"/>
        <v>0</v>
      </c>
      <c r="AZ25" s="12">
        <f t="shared" si="7"/>
        <v>0</v>
      </c>
      <c r="BA25" s="12">
        <f t="shared" si="8"/>
        <v>0</v>
      </c>
      <c r="BB25" s="12">
        <f t="shared" si="9"/>
        <v>0</v>
      </c>
      <c r="BC25" s="12">
        <f t="shared" si="10"/>
        <v>0</v>
      </c>
      <c r="BD25" s="12">
        <f t="shared" si="11"/>
        <v>0</v>
      </c>
      <c r="BE25" s="12">
        <f t="shared" si="12"/>
        <v>0</v>
      </c>
      <c r="BF25" s="12">
        <f t="shared" si="13"/>
        <v>0</v>
      </c>
      <c r="BG25" s="12">
        <f t="shared" si="27"/>
        <v>0</v>
      </c>
      <c r="BH25" s="12">
        <f t="shared" si="28"/>
        <v>0</v>
      </c>
      <c r="BI25" s="12">
        <f t="shared" si="15"/>
        <v>0</v>
      </c>
      <c r="BJ25" s="12">
        <f t="shared" si="16"/>
        <v>0</v>
      </c>
      <c r="BK25" s="12">
        <f t="shared" si="17"/>
        <v>0</v>
      </c>
      <c r="BL25" s="12">
        <f t="shared" si="18"/>
        <v>0</v>
      </c>
    </row>
    <row r="26" spans="1:64" s="5" customFormat="1" ht="14.4" customHeight="1" x14ac:dyDescent="0.3">
      <c r="A26" s="31"/>
      <c r="B26" s="31"/>
      <c r="C26" s="24"/>
      <c r="D26" s="19"/>
      <c r="E26" s="19"/>
      <c r="F26" s="24"/>
      <c r="G26" s="19"/>
      <c r="H26" s="19"/>
      <c r="I26" s="19"/>
      <c r="J26" s="19"/>
      <c r="K26" s="19"/>
      <c r="L26" s="19"/>
      <c r="M26" s="19"/>
      <c r="N26" s="19"/>
      <c r="O26" s="19"/>
      <c r="P26" s="19"/>
      <c r="Q26" s="19"/>
      <c r="R26" s="19"/>
      <c r="S26" s="19"/>
      <c r="T26" s="19"/>
      <c r="U26" s="25"/>
      <c r="V26" s="74"/>
      <c r="W26" s="74"/>
      <c r="X26" s="74"/>
      <c r="Y26" s="74"/>
      <c r="Z26" s="74"/>
      <c r="AA26" s="74"/>
      <c r="AB26" s="74"/>
      <c r="AC26" s="74"/>
      <c r="AD26" s="74"/>
      <c r="AE26" s="74"/>
      <c r="AF26" s="74"/>
      <c r="AG26" s="68">
        <f t="shared" si="23"/>
        <v>0</v>
      </c>
      <c r="AH26" s="69">
        <f t="shared" si="24"/>
        <v>0</v>
      </c>
      <c r="AI26" s="15"/>
      <c r="AJ26" s="15"/>
      <c r="AK26" s="211"/>
      <c r="AM26" s="111" t="s">
        <v>239</v>
      </c>
      <c r="AN26" s="12">
        <f t="shared" si="25"/>
        <v>0</v>
      </c>
      <c r="AO26" s="104">
        <f t="shared" si="29"/>
        <v>0</v>
      </c>
      <c r="AV26" s="5">
        <f t="shared" si="26"/>
        <v>0</v>
      </c>
      <c r="AW26" s="12">
        <f t="shared" si="4"/>
        <v>0</v>
      </c>
      <c r="AX26" s="12">
        <f t="shared" si="5"/>
        <v>0</v>
      </c>
      <c r="AY26" s="12">
        <f t="shared" si="6"/>
        <v>0</v>
      </c>
      <c r="AZ26" s="12">
        <f t="shared" si="7"/>
        <v>0</v>
      </c>
      <c r="BA26" s="12">
        <f t="shared" si="8"/>
        <v>0</v>
      </c>
      <c r="BB26" s="12">
        <f t="shared" si="9"/>
        <v>0</v>
      </c>
      <c r="BC26" s="12">
        <f t="shared" si="10"/>
        <v>0</v>
      </c>
      <c r="BD26" s="12">
        <f t="shared" si="11"/>
        <v>0</v>
      </c>
      <c r="BE26" s="12">
        <f t="shared" si="12"/>
        <v>0</v>
      </c>
      <c r="BF26" s="12">
        <f t="shared" si="13"/>
        <v>0</v>
      </c>
      <c r="BG26" s="12">
        <f t="shared" si="27"/>
        <v>0</v>
      </c>
      <c r="BH26" s="12">
        <f t="shared" si="28"/>
        <v>0</v>
      </c>
      <c r="BI26" s="12">
        <f t="shared" si="15"/>
        <v>0</v>
      </c>
      <c r="BJ26" s="12">
        <f t="shared" si="16"/>
        <v>0</v>
      </c>
      <c r="BK26" s="12">
        <f t="shared" si="17"/>
        <v>0</v>
      </c>
      <c r="BL26" s="12">
        <f t="shared" si="18"/>
        <v>0</v>
      </c>
    </row>
    <row r="27" spans="1:64" s="5" customFormat="1" ht="14.4" customHeight="1" x14ac:dyDescent="0.3">
      <c r="A27" s="31"/>
      <c r="B27" s="31"/>
      <c r="C27" s="24"/>
      <c r="D27" s="19"/>
      <c r="E27" s="19"/>
      <c r="F27" s="24"/>
      <c r="G27" s="19"/>
      <c r="H27" s="19"/>
      <c r="I27" s="19"/>
      <c r="J27" s="19"/>
      <c r="K27" s="19"/>
      <c r="L27" s="19"/>
      <c r="M27" s="19"/>
      <c r="N27" s="19"/>
      <c r="O27" s="19"/>
      <c r="P27" s="19"/>
      <c r="Q27" s="19"/>
      <c r="R27" s="19"/>
      <c r="S27" s="19"/>
      <c r="T27" s="19"/>
      <c r="U27" s="25"/>
      <c r="V27" s="74"/>
      <c r="W27" s="74"/>
      <c r="X27" s="74"/>
      <c r="Y27" s="74"/>
      <c r="Z27" s="74"/>
      <c r="AA27" s="74"/>
      <c r="AB27" s="74"/>
      <c r="AC27" s="74"/>
      <c r="AD27" s="74"/>
      <c r="AE27" s="74"/>
      <c r="AF27" s="74"/>
      <c r="AG27" s="68">
        <f t="shared" si="23"/>
        <v>0</v>
      </c>
      <c r="AH27" s="69">
        <f t="shared" si="24"/>
        <v>0</v>
      </c>
      <c r="AI27" s="15"/>
      <c r="AJ27" s="15"/>
      <c r="AK27" s="211"/>
      <c r="AM27" s="111" t="s">
        <v>240</v>
      </c>
      <c r="AN27" s="12">
        <f t="shared" si="25"/>
        <v>0</v>
      </c>
      <c r="AO27" s="104">
        <f t="shared" si="29"/>
        <v>0</v>
      </c>
      <c r="AV27" s="5">
        <f t="shared" si="26"/>
        <v>0</v>
      </c>
      <c r="AW27" s="12">
        <f t="shared" si="4"/>
        <v>0</v>
      </c>
      <c r="AX27" s="12">
        <f t="shared" si="5"/>
        <v>0</v>
      </c>
      <c r="AY27" s="12">
        <f t="shared" si="6"/>
        <v>0</v>
      </c>
      <c r="AZ27" s="12">
        <f t="shared" si="7"/>
        <v>0</v>
      </c>
      <c r="BA27" s="12">
        <f t="shared" si="8"/>
        <v>0</v>
      </c>
      <c r="BB27" s="12">
        <f t="shared" si="9"/>
        <v>0</v>
      </c>
      <c r="BC27" s="12">
        <f t="shared" si="10"/>
        <v>0</v>
      </c>
      <c r="BD27" s="12">
        <f t="shared" si="11"/>
        <v>0</v>
      </c>
      <c r="BE27" s="12">
        <f t="shared" si="12"/>
        <v>0</v>
      </c>
      <c r="BF27" s="12">
        <f t="shared" si="13"/>
        <v>0</v>
      </c>
      <c r="BG27" s="12">
        <f t="shared" si="27"/>
        <v>0</v>
      </c>
      <c r="BH27" s="12">
        <f t="shared" si="28"/>
        <v>0</v>
      </c>
      <c r="BI27" s="12">
        <f t="shared" si="15"/>
        <v>0</v>
      </c>
      <c r="BJ27" s="12">
        <f t="shared" si="16"/>
        <v>0</v>
      </c>
      <c r="BK27" s="12">
        <f t="shared" si="17"/>
        <v>0</v>
      </c>
      <c r="BL27" s="12">
        <f t="shared" si="18"/>
        <v>0</v>
      </c>
    </row>
    <row r="28" spans="1:64" s="5" customFormat="1" ht="14.4" customHeight="1" x14ac:dyDescent="0.3">
      <c r="A28" s="31"/>
      <c r="B28" s="31"/>
      <c r="C28" s="24"/>
      <c r="D28" s="19"/>
      <c r="E28" s="19"/>
      <c r="F28" s="24"/>
      <c r="G28" s="19"/>
      <c r="H28" s="19"/>
      <c r="I28" s="19"/>
      <c r="J28" s="19"/>
      <c r="K28" s="19"/>
      <c r="L28" s="19"/>
      <c r="M28" s="19"/>
      <c r="N28" s="19"/>
      <c r="O28" s="19"/>
      <c r="P28" s="19"/>
      <c r="Q28" s="19"/>
      <c r="R28" s="19"/>
      <c r="S28" s="19"/>
      <c r="T28" s="19"/>
      <c r="U28" s="25"/>
      <c r="V28" s="74"/>
      <c r="W28" s="74"/>
      <c r="X28" s="74"/>
      <c r="Y28" s="74"/>
      <c r="Z28" s="74"/>
      <c r="AA28" s="74"/>
      <c r="AB28" s="74"/>
      <c r="AC28" s="74"/>
      <c r="AD28" s="74"/>
      <c r="AE28" s="74"/>
      <c r="AF28" s="74"/>
      <c r="AG28" s="68">
        <f t="shared" si="23"/>
        <v>0</v>
      </c>
      <c r="AH28" s="69">
        <f t="shared" si="24"/>
        <v>0</v>
      </c>
      <c r="AI28" s="15"/>
      <c r="AJ28" s="15"/>
      <c r="AK28" s="211"/>
      <c r="AM28" s="111" t="s">
        <v>241</v>
      </c>
      <c r="AN28" s="12">
        <f t="shared" si="25"/>
        <v>0</v>
      </c>
      <c r="AO28" s="104">
        <f t="shared" si="29"/>
        <v>0</v>
      </c>
      <c r="AV28" s="5">
        <f t="shared" si="26"/>
        <v>0</v>
      </c>
      <c r="AW28" s="12">
        <f t="shared" si="4"/>
        <v>0</v>
      </c>
      <c r="AX28" s="12">
        <f t="shared" si="5"/>
        <v>0</v>
      </c>
      <c r="AY28" s="12">
        <f t="shared" si="6"/>
        <v>0</v>
      </c>
      <c r="AZ28" s="12">
        <f t="shared" si="7"/>
        <v>0</v>
      </c>
      <c r="BA28" s="12">
        <f t="shared" si="8"/>
        <v>0</v>
      </c>
      <c r="BB28" s="12">
        <f t="shared" si="9"/>
        <v>0</v>
      </c>
      <c r="BC28" s="12">
        <f t="shared" si="10"/>
        <v>0</v>
      </c>
      <c r="BD28" s="12">
        <f t="shared" si="11"/>
        <v>0</v>
      </c>
      <c r="BE28" s="12">
        <f t="shared" si="12"/>
        <v>0</v>
      </c>
      <c r="BF28" s="12">
        <f t="shared" si="13"/>
        <v>0</v>
      </c>
      <c r="BG28" s="12">
        <f t="shared" si="27"/>
        <v>0</v>
      </c>
      <c r="BH28" s="12">
        <f t="shared" si="28"/>
        <v>0</v>
      </c>
      <c r="BI28" s="12">
        <f t="shared" si="15"/>
        <v>0</v>
      </c>
      <c r="BJ28" s="12">
        <f t="shared" si="16"/>
        <v>0</v>
      </c>
      <c r="BK28" s="12">
        <f t="shared" si="17"/>
        <v>0</v>
      </c>
      <c r="BL28" s="12">
        <f t="shared" si="18"/>
        <v>0</v>
      </c>
    </row>
    <row r="29" spans="1:64" s="5" customFormat="1" ht="14.4" customHeight="1" x14ac:dyDescent="0.3">
      <c r="A29" s="31"/>
      <c r="B29" s="31"/>
      <c r="C29" s="24"/>
      <c r="D29" s="19"/>
      <c r="E29" s="19"/>
      <c r="F29" s="24"/>
      <c r="G29" s="19"/>
      <c r="H29" s="19"/>
      <c r="I29" s="19"/>
      <c r="J29" s="19"/>
      <c r="K29" s="19"/>
      <c r="L29" s="19"/>
      <c r="M29" s="19"/>
      <c r="N29" s="19"/>
      <c r="O29" s="19"/>
      <c r="P29" s="19"/>
      <c r="Q29" s="19"/>
      <c r="R29" s="19"/>
      <c r="S29" s="19"/>
      <c r="T29" s="19"/>
      <c r="U29" s="25"/>
      <c r="V29" s="74"/>
      <c r="W29" s="74"/>
      <c r="X29" s="74"/>
      <c r="Y29" s="74"/>
      <c r="Z29" s="74"/>
      <c r="AA29" s="74"/>
      <c r="AB29" s="74"/>
      <c r="AC29" s="74"/>
      <c r="AD29" s="74"/>
      <c r="AE29" s="74"/>
      <c r="AF29" s="74"/>
      <c r="AG29" s="68">
        <f t="shared" si="23"/>
        <v>0</v>
      </c>
      <c r="AH29" s="69">
        <f t="shared" si="24"/>
        <v>0</v>
      </c>
      <c r="AI29" s="15"/>
      <c r="AJ29" s="15"/>
      <c r="AK29" s="211"/>
      <c r="AM29" s="111" t="s">
        <v>242</v>
      </c>
      <c r="AN29" s="12">
        <f t="shared" si="25"/>
        <v>0</v>
      </c>
      <c r="AO29" s="104">
        <f t="shared" si="29"/>
        <v>0</v>
      </c>
      <c r="AV29" s="5">
        <f t="shared" si="26"/>
        <v>0</v>
      </c>
      <c r="AW29" s="12">
        <f t="shared" si="4"/>
        <v>0</v>
      </c>
      <c r="AX29" s="12">
        <f t="shared" si="5"/>
        <v>0</v>
      </c>
      <c r="AY29" s="12">
        <f t="shared" si="6"/>
        <v>0</v>
      </c>
      <c r="AZ29" s="12">
        <f t="shared" si="7"/>
        <v>0</v>
      </c>
      <c r="BA29" s="12">
        <f t="shared" si="8"/>
        <v>0</v>
      </c>
      <c r="BB29" s="12">
        <f t="shared" si="9"/>
        <v>0</v>
      </c>
      <c r="BC29" s="12">
        <f t="shared" si="10"/>
        <v>0</v>
      </c>
      <c r="BD29" s="12">
        <f t="shared" si="11"/>
        <v>0</v>
      </c>
      <c r="BE29" s="12">
        <f t="shared" si="12"/>
        <v>0</v>
      </c>
      <c r="BF29" s="12">
        <f t="shared" si="13"/>
        <v>0</v>
      </c>
      <c r="BG29" s="12">
        <f t="shared" si="27"/>
        <v>0</v>
      </c>
      <c r="BH29" s="12">
        <f t="shared" si="28"/>
        <v>0</v>
      </c>
      <c r="BI29" s="12">
        <f t="shared" si="15"/>
        <v>0</v>
      </c>
      <c r="BJ29" s="12">
        <f t="shared" si="16"/>
        <v>0</v>
      </c>
      <c r="BK29" s="12">
        <f t="shared" si="17"/>
        <v>0</v>
      </c>
      <c r="BL29" s="12">
        <f t="shared" si="18"/>
        <v>0</v>
      </c>
    </row>
    <row r="30" spans="1:64" s="5" customFormat="1" ht="14.4" customHeight="1" x14ac:dyDescent="0.3">
      <c r="A30" s="31"/>
      <c r="B30" s="31"/>
      <c r="C30" s="24"/>
      <c r="D30" s="19"/>
      <c r="E30" s="19"/>
      <c r="F30" s="24"/>
      <c r="G30" s="19"/>
      <c r="H30" s="19"/>
      <c r="I30" s="19"/>
      <c r="J30" s="19"/>
      <c r="K30" s="19"/>
      <c r="L30" s="19"/>
      <c r="M30" s="19"/>
      <c r="N30" s="19"/>
      <c r="O30" s="19"/>
      <c r="P30" s="19"/>
      <c r="Q30" s="19"/>
      <c r="R30" s="19"/>
      <c r="S30" s="19"/>
      <c r="T30" s="19"/>
      <c r="U30" s="25"/>
      <c r="V30" s="74"/>
      <c r="W30" s="74"/>
      <c r="X30" s="74"/>
      <c r="Y30" s="74"/>
      <c r="Z30" s="74"/>
      <c r="AA30" s="74"/>
      <c r="AB30" s="74"/>
      <c r="AC30" s="74"/>
      <c r="AD30" s="74"/>
      <c r="AE30" s="74"/>
      <c r="AF30" s="74"/>
      <c r="AG30" s="68">
        <f t="shared" si="23"/>
        <v>0</v>
      </c>
      <c r="AH30" s="69">
        <f t="shared" si="24"/>
        <v>0</v>
      </c>
      <c r="AI30" s="15"/>
      <c r="AJ30" s="15"/>
      <c r="AK30" s="211"/>
      <c r="AM30" s="111" t="s">
        <v>243</v>
      </c>
      <c r="AN30" s="12">
        <f t="shared" si="25"/>
        <v>0</v>
      </c>
      <c r="AO30" s="104">
        <f t="shared" si="29"/>
        <v>0</v>
      </c>
      <c r="AV30" s="5">
        <f t="shared" si="26"/>
        <v>0</v>
      </c>
      <c r="AW30" s="12">
        <f t="shared" si="4"/>
        <v>0</v>
      </c>
      <c r="AX30" s="12">
        <f t="shared" si="5"/>
        <v>0</v>
      </c>
      <c r="AY30" s="12">
        <f t="shared" si="6"/>
        <v>0</v>
      </c>
      <c r="AZ30" s="12">
        <f t="shared" si="7"/>
        <v>0</v>
      </c>
      <c r="BA30" s="12">
        <f t="shared" si="8"/>
        <v>0</v>
      </c>
      <c r="BB30" s="12">
        <f t="shared" si="9"/>
        <v>0</v>
      </c>
      <c r="BC30" s="12">
        <f t="shared" si="10"/>
        <v>0</v>
      </c>
      <c r="BD30" s="12">
        <f t="shared" si="11"/>
        <v>0</v>
      </c>
      <c r="BE30" s="12">
        <f t="shared" si="12"/>
        <v>0</v>
      </c>
      <c r="BF30" s="12">
        <f t="shared" si="13"/>
        <v>0</v>
      </c>
      <c r="BG30" s="12">
        <f t="shared" si="27"/>
        <v>0</v>
      </c>
      <c r="BH30" s="12">
        <f t="shared" si="28"/>
        <v>0</v>
      </c>
      <c r="BI30" s="12">
        <f t="shared" si="15"/>
        <v>0</v>
      </c>
      <c r="BJ30" s="12">
        <f t="shared" si="16"/>
        <v>0</v>
      </c>
      <c r="BK30" s="12">
        <f t="shared" si="17"/>
        <v>0</v>
      </c>
      <c r="BL30" s="12">
        <f t="shared" si="18"/>
        <v>0</v>
      </c>
    </row>
    <row r="31" spans="1:64" s="5" customFormat="1" ht="14.4" customHeight="1" x14ac:dyDescent="0.3">
      <c r="A31" s="31"/>
      <c r="B31" s="31"/>
      <c r="C31" s="24"/>
      <c r="D31" s="19"/>
      <c r="E31" s="19"/>
      <c r="F31" s="24"/>
      <c r="G31" s="19"/>
      <c r="H31" s="19"/>
      <c r="I31" s="19"/>
      <c r="J31" s="19"/>
      <c r="K31" s="19"/>
      <c r="L31" s="19"/>
      <c r="M31" s="19"/>
      <c r="N31" s="19"/>
      <c r="O31" s="19"/>
      <c r="P31" s="19"/>
      <c r="Q31" s="19"/>
      <c r="R31" s="19"/>
      <c r="S31" s="19"/>
      <c r="T31" s="19"/>
      <c r="U31" s="25"/>
      <c r="V31" s="74"/>
      <c r="W31" s="74"/>
      <c r="X31" s="74"/>
      <c r="Y31" s="74"/>
      <c r="Z31" s="74"/>
      <c r="AA31" s="74"/>
      <c r="AB31" s="74"/>
      <c r="AC31" s="74"/>
      <c r="AD31" s="74"/>
      <c r="AE31" s="74"/>
      <c r="AF31" s="74"/>
      <c r="AG31" s="68">
        <f t="shared" si="23"/>
        <v>0</v>
      </c>
      <c r="AH31" s="69">
        <f t="shared" si="24"/>
        <v>0</v>
      </c>
      <c r="AI31" s="15"/>
      <c r="AJ31" s="15"/>
      <c r="AK31" s="211"/>
      <c r="AM31" s="111" t="s">
        <v>244</v>
      </c>
      <c r="AN31" s="12">
        <f t="shared" si="25"/>
        <v>0</v>
      </c>
      <c r="AO31" s="104">
        <f t="shared" si="29"/>
        <v>0</v>
      </c>
      <c r="AV31" s="5">
        <f t="shared" si="26"/>
        <v>0</v>
      </c>
      <c r="AW31" s="12">
        <f t="shared" si="4"/>
        <v>0</v>
      </c>
      <c r="AX31" s="12">
        <f t="shared" si="5"/>
        <v>0</v>
      </c>
      <c r="AY31" s="12">
        <f t="shared" si="6"/>
        <v>0</v>
      </c>
      <c r="AZ31" s="12">
        <f t="shared" si="7"/>
        <v>0</v>
      </c>
      <c r="BA31" s="12">
        <f t="shared" si="8"/>
        <v>0</v>
      </c>
      <c r="BB31" s="12">
        <f t="shared" si="9"/>
        <v>0</v>
      </c>
      <c r="BC31" s="12">
        <f t="shared" si="10"/>
        <v>0</v>
      </c>
      <c r="BD31" s="12">
        <f t="shared" si="11"/>
        <v>0</v>
      </c>
      <c r="BE31" s="12">
        <f t="shared" si="12"/>
        <v>0</v>
      </c>
      <c r="BF31" s="12">
        <f t="shared" si="13"/>
        <v>0</v>
      </c>
      <c r="BG31" s="12">
        <f t="shared" si="27"/>
        <v>0</v>
      </c>
      <c r="BH31" s="12">
        <f t="shared" si="28"/>
        <v>0</v>
      </c>
      <c r="BI31" s="12">
        <f t="shared" si="15"/>
        <v>0</v>
      </c>
      <c r="BJ31" s="12">
        <f t="shared" si="16"/>
        <v>0</v>
      </c>
      <c r="BK31" s="12">
        <f t="shared" si="17"/>
        <v>0</v>
      </c>
      <c r="BL31" s="12">
        <f t="shared" si="18"/>
        <v>0</v>
      </c>
    </row>
    <row r="32" spans="1:64" s="5" customFormat="1" ht="14.4" customHeight="1" x14ac:dyDescent="0.3">
      <c r="A32" s="31"/>
      <c r="B32" s="31"/>
      <c r="C32" s="24"/>
      <c r="D32" s="19"/>
      <c r="E32" s="19"/>
      <c r="F32" s="24"/>
      <c r="G32" s="19"/>
      <c r="H32" s="19"/>
      <c r="I32" s="19"/>
      <c r="J32" s="19"/>
      <c r="K32" s="19"/>
      <c r="L32" s="19"/>
      <c r="M32" s="19"/>
      <c r="N32" s="19"/>
      <c r="O32" s="19"/>
      <c r="P32" s="19"/>
      <c r="Q32" s="19"/>
      <c r="R32" s="19"/>
      <c r="S32" s="19"/>
      <c r="T32" s="19"/>
      <c r="U32" s="25"/>
      <c r="V32" s="74"/>
      <c r="W32" s="74"/>
      <c r="X32" s="74"/>
      <c r="Y32" s="74"/>
      <c r="Z32" s="74"/>
      <c r="AA32" s="74"/>
      <c r="AB32" s="74"/>
      <c r="AC32" s="74"/>
      <c r="AD32" s="74"/>
      <c r="AE32" s="74"/>
      <c r="AF32" s="74"/>
      <c r="AG32" s="68">
        <f t="shared" si="23"/>
        <v>0</v>
      </c>
      <c r="AH32" s="69">
        <f t="shared" si="24"/>
        <v>0</v>
      </c>
      <c r="AI32" s="15"/>
      <c r="AJ32" s="15"/>
      <c r="AK32" s="211"/>
      <c r="AM32" s="111" t="s">
        <v>245</v>
      </c>
      <c r="AN32" s="12">
        <f t="shared" si="25"/>
        <v>0</v>
      </c>
      <c r="AO32" s="104">
        <f t="shared" si="29"/>
        <v>0</v>
      </c>
      <c r="AV32" s="5">
        <f t="shared" si="26"/>
        <v>0</v>
      </c>
      <c r="AW32" s="12">
        <f t="shared" si="4"/>
        <v>0</v>
      </c>
      <c r="AX32" s="12">
        <f t="shared" si="5"/>
        <v>0</v>
      </c>
      <c r="AY32" s="12">
        <f t="shared" si="6"/>
        <v>0</v>
      </c>
      <c r="AZ32" s="12">
        <f t="shared" si="7"/>
        <v>0</v>
      </c>
      <c r="BA32" s="12">
        <f t="shared" si="8"/>
        <v>0</v>
      </c>
      <c r="BB32" s="12">
        <f t="shared" si="9"/>
        <v>0</v>
      </c>
      <c r="BC32" s="12">
        <f t="shared" si="10"/>
        <v>0</v>
      </c>
      <c r="BD32" s="12">
        <f t="shared" si="11"/>
        <v>0</v>
      </c>
      <c r="BE32" s="12">
        <f t="shared" si="12"/>
        <v>0</v>
      </c>
      <c r="BF32" s="12">
        <f t="shared" si="13"/>
        <v>0</v>
      </c>
      <c r="BG32" s="12">
        <f t="shared" si="27"/>
        <v>0</v>
      </c>
      <c r="BH32" s="12">
        <f t="shared" si="28"/>
        <v>0</v>
      </c>
      <c r="BI32" s="12">
        <f t="shared" si="15"/>
        <v>0</v>
      </c>
      <c r="BJ32" s="12">
        <f t="shared" si="16"/>
        <v>0</v>
      </c>
      <c r="BK32" s="12">
        <f t="shared" si="17"/>
        <v>0</v>
      </c>
      <c r="BL32" s="12">
        <f t="shared" si="18"/>
        <v>0</v>
      </c>
    </row>
    <row r="33" spans="1:64" s="5" customFormat="1" ht="14.4" customHeight="1" x14ac:dyDescent="0.3">
      <c r="A33" s="31"/>
      <c r="B33" s="31"/>
      <c r="C33" s="24"/>
      <c r="D33" s="19"/>
      <c r="E33" s="19"/>
      <c r="F33" s="24"/>
      <c r="G33" s="19"/>
      <c r="H33" s="19"/>
      <c r="I33" s="19"/>
      <c r="J33" s="19"/>
      <c r="K33" s="19"/>
      <c r="L33" s="19"/>
      <c r="M33" s="19"/>
      <c r="N33" s="19"/>
      <c r="O33" s="19"/>
      <c r="P33" s="19"/>
      <c r="Q33" s="19"/>
      <c r="R33" s="19"/>
      <c r="S33" s="19"/>
      <c r="T33" s="19"/>
      <c r="U33" s="25"/>
      <c r="V33" s="74"/>
      <c r="W33" s="74"/>
      <c r="X33" s="74"/>
      <c r="Y33" s="74"/>
      <c r="Z33" s="74"/>
      <c r="AA33" s="74"/>
      <c r="AB33" s="74"/>
      <c r="AC33" s="74"/>
      <c r="AD33" s="74"/>
      <c r="AE33" s="74"/>
      <c r="AF33" s="74"/>
      <c r="AG33" s="68">
        <f t="shared" si="23"/>
        <v>0</v>
      </c>
      <c r="AH33" s="69">
        <f t="shared" si="24"/>
        <v>0</v>
      </c>
      <c r="AI33" s="15"/>
      <c r="AJ33" s="15"/>
      <c r="AK33" s="211"/>
      <c r="AM33" s="111" t="s">
        <v>246</v>
      </c>
      <c r="AN33" s="12">
        <f t="shared" si="25"/>
        <v>0</v>
      </c>
      <c r="AO33" s="104">
        <f t="shared" si="29"/>
        <v>0</v>
      </c>
      <c r="AV33" s="5">
        <f t="shared" si="26"/>
        <v>0</v>
      </c>
      <c r="AW33" s="12">
        <f t="shared" si="4"/>
        <v>0</v>
      </c>
      <c r="AX33" s="12">
        <f t="shared" si="5"/>
        <v>0</v>
      </c>
      <c r="AY33" s="12">
        <f t="shared" si="6"/>
        <v>0</v>
      </c>
      <c r="AZ33" s="12">
        <f t="shared" si="7"/>
        <v>0</v>
      </c>
      <c r="BA33" s="12">
        <f t="shared" si="8"/>
        <v>0</v>
      </c>
      <c r="BB33" s="12">
        <f t="shared" si="9"/>
        <v>0</v>
      </c>
      <c r="BC33" s="12">
        <f t="shared" si="10"/>
        <v>0</v>
      </c>
      <c r="BD33" s="12">
        <f t="shared" si="11"/>
        <v>0</v>
      </c>
      <c r="BE33" s="12">
        <f t="shared" si="12"/>
        <v>0</v>
      </c>
      <c r="BF33" s="12">
        <f t="shared" si="13"/>
        <v>0</v>
      </c>
      <c r="BG33" s="12">
        <f t="shared" si="27"/>
        <v>0</v>
      </c>
      <c r="BH33" s="12">
        <f t="shared" si="28"/>
        <v>0</v>
      </c>
      <c r="BI33" s="12">
        <f t="shared" si="15"/>
        <v>0</v>
      </c>
      <c r="BJ33" s="12">
        <f t="shared" si="16"/>
        <v>0</v>
      </c>
      <c r="BK33" s="12">
        <f t="shared" si="17"/>
        <v>0</v>
      </c>
      <c r="BL33" s="12">
        <f t="shared" si="18"/>
        <v>0</v>
      </c>
    </row>
    <row r="34" spans="1:64" s="5" customFormat="1" ht="14.4" customHeight="1" x14ac:dyDescent="0.3">
      <c r="A34" s="31"/>
      <c r="B34" s="31"/>
      <c r="C34" s="24"/>
      <c r="D34" s="19"/>
      <c r="E34" s="19"/>
      <c r="F34" s="24"/>
      <c r="G34" s="19"/>
      <c r="H34" s="19"/>
      <c r="I34" s="19"/>
      <c r="J34" s="19"/>
      <c r="K34" s="19"/>
      <c r="L34" s="19"/>
      <c r="M34" s="19"/>
      <c r="N34" s="19"/>
      <c r="O34" s="19"/>
      <c r="P34" s="19"/>
      <c r="Q34" s="19"/>
      <c r="R34" s="19"/>
      <c r="S34" s="19"/>
      <c r="T34" s="19"/>
      <c r="U34" s="25"/>
      <c r="V34" s="74"/>
      <c r="W34" s="74"/>
      <c r="X34" s="74"/>
      <c r="Y34" s="74"/>
      <c r="Z34" s="74"/>
      <c r="AA34" s="74"/>
      <c r="AB34" s="74"/>
      <c r="AC34" s="74"/>
      <c r="AD34" s="74"/>
      <c r="AE34" s="74"/>
      <c r="AF34" s="74"/>
      <c r="AG34" s="68">
        <f t="shared" si="23"/>
        <v>0</v>
      </c>
      <c r="AH34" s="69">
        <f t="shared" si="24"/>
        <v>0</v>
      </c>
      <c r="AI34" s="15"/>
      <c r="AJ34" s="15"/>
      <c r="AK34" s="211"/>
      <c r="AM34" s="111" t="s">
        <v>244</v>
      </c>
      <c r="AN34" s="12">
        <f t="shared" si="25"/>
        <v>0</v>
      </c>
      <c r="AO34" s="104">
        <f t="shared" si="29"/>
        <v>0</v>
      </c>
      <c r="AV34" s="5">
        <f t="shared" si="26"/>
        <v>0</v>
      </c>
      <c r="AW34" s="12">
        <f t="shared" si="4"/>
        <v>0</v>
      </c>
      <c r="AX34" s="12">
        <f t="shared" si="5"/>
        <v>0</v>
      </c>
      <c r="AY34" s="12">
        <f t="shared" si="6"/>
        <v>0</v>
      </c>
      <c r="AZ34" s="12">
        <f t="shared" si="7"/>
        <v>0</v>
      </c>
      <c r="BA34" s="12">
        <f t="shared" si="8"/>
        <v>0</v>
      </c>
      <c r="BB34" s="12">
        <f t="shared" si="9"/>
        <v>0</v>
      </c>
      <c r="BC34" s="12">
        <f t="shared" si="10"/>
        <v>0</v>
      </c>
      <c r="BD34" s="12">
        <f t="shared" si="11"/>
        <v>0</v>
      </c>
      <c r="BE34" s="12">
        <f t="shared" si="12"/>
        <v>0</v>
      </c>
      <c r="BF34" s="12">
        <f t="shared" si="13"/>
        <v>0</v>
      </c>
      <c r="BG34" s="12">
        <f t="shared" si="27"/>
        <v>0</v>
      </c>
      <c r="BH34" s="12">
        <f t="shared" si="28"/>
        <v>0</v>
      </c>
      <c r="BI34" s="12">
        <f t="shared" si="15"/>
        <v>0</v>
      </c>
      <c r="BJ34" s="12">
        <f t="shared" si="16"/>
        <v>0</v>
      </c>
      <c r="BK34" s="12">
        <f t="shared" si="17"/>
        <v>0</v>
      </c>
      <c r="BL34" s="12">
        <f t="shared" si="18"/>
        <v>0</v>
      </c>
    </row>
    <row r="35" spans="1:64" s="5" customFormat="1" ht="14.4" customHeight="1" x14ac:dyDescent="0.3">
      <c r="A35" s="31"/>
      <c r="B35" s="31"/>
      <c r="C35" s="24"/>
      <c r="D35" s="19"/>
      <c r="E35" s="19"/>
      <c r="F35" s="24"/>
      <c r="G35" s="19"/>
      <c r="H35" s="19"/>
      <c r="I35" s="19"/>
      <c r="J35" s="19"/>
      <c r="K35" s="19"/>
      <c r="L35" s="19"/>
      <c r="M35" s="19"/>
      <c r="N35" s="19"/>
      <c r="O35" s="19"/>
      <c r="P35" s="19"/>
      <c r="Q35" s="19"/>
      <c r="R35" s="19"/>
      <c r="S35" s="19"/>
      <c r="T35" s="19"/>
      <c r="U35" s="25"/>
      <c r="V35" s="74"/>
      <c r="W35" s="74"/>
      <c r="X35" s="74"/>
      <c r="Y35" s="74"/>
      <c r="Z35" s="74"/>
      <c r="AA35" s="74"/>
      <c r="AB35" s="74"/>
      <c r="AC35" s="74"/>
      <c r="AD35" s="74"/>
      <c r="AE35" s="74"/>
      <c r="AF35" s="74"/>
      <c r="AG35" s="68">
        <f t="shared" si="23"/>
        <v>0</v>
      </c>
      <c r="AH35" s="69">
        <f t="shared" si="24"/>
        <v>0</v>
      </c>
      <c r="AI35" s="15"/>
      <c r="AJ35" s="15"/>
      <c r="AK35" s="211"/>
      <c r="AM35" s="111" t="s">
        <v>247</v>
      </c>
      <c r="AN35" s="12">
        <f t="shared" si="25"/>
        <v>0</v>
      </c>
      <c r="AO35" s="104">
        <f t="shared" si="29"/>
        <v>0</v>
      </c>
      <c r="AV35" s="5">
        <f t="shared" si="26"/>
        <v>0</v>
      </c>
      <c r="AW35" s="12">
        <f t="shared" si="4"/>
        <v>0</v>
      </c>
      <c r="AX35" s="12">
        <f t="shared" si="5"/>
        <v>0</v>
      </c>
      <c r="AY35" s="12">
        <f t="shared" si="6"/>
        <v>0</v>
      </c>
      <c r="AZ35" s="12">
        <f t="shared" si="7"/>
        <v>0</v>
      </c>
      <c r="BA35" s="12">
        <f t="shared" si="8"/>
        <v>0</v>
      </c>
      <c r="BB35" s="12">
        <f t="shared" si="9"/>
        <v>0</v>
      </c>
      <c r="BC35" s="12">
        <f t="shared" si="10"/>
        <v>0</v>
      </c>
      <c r="BD35" s="12">
        <f t="shared" si="11"/>
        <v>0</v>
      </c>
      <c r="BE35" s="12">
        <f t="shared" si="12"/>
        <v>0</v>
      </c>
      <c r="BF35" s="12">
        <f t="shared" si="13"/>
        <v>0</v>
      </c>
      <c r="BG35" s="12">
        <f t="shared" si="27"/>
        <v>0</v>
      </c>
      <c r="BH35" s="12">
        <f t="shared" si="28"/>
        <v>0</v>
      </c>
      <c r="BI35" s="12">
        <f t="shared" si="15"/>
        <v>0</v>
      </c>
      <c r="BJ35" s="12">
        <f t="shared" si="16"/>
        <v>0</v>
      </c>
      <c r="BK35" s="12">
        <f t="shared" si="17"/>
        <v>0</v>
      </c>
      <c r="BL35" s="12">
        <f t="shared" si="18"/>
        <v>0</v>
      </c>
    </row>
    <row r="36" spans="1:64" s="5" customFormat="1" ht="14.4" customHeight="1" x14ac:dyDescent="0.3">
      <c r="A36" s="31"/>
      <c r="B36" s="31"/>
      <c r="C36" s="24"/>
      <c r="D36" s="19"/>
      <c r="E36" s="19"/>
      <c r="F36" s="24"/>
      <c r="G36" s="19"/>
      <c r="H36" s="19"/>
      <c r="I36" s="19"/>
      <c r="J36" s="19"/>
      <c r="K36" s="19"/>
      <c r="L36" s="19"/>
      <c r="M36" s="19"/>
      <c r="N36" s="19"/>
      <c r="O36" s="19"/>
      <c r="P36" s="19"/>
      <c r="Q36" s="19"/>
      <c r="R36" s="19"/>
      <c r="S36" s="19"/>
      <c r="T36" s="19"/>
      <c r="U36" s="25"/>
      <c r="V36" s="74"/>
      <c r="W36" s="74"/>
      <c r="X36" s="74"/>
      <c r="Y36" s="74"/>
      <c r="Z36" s="74"/>
      <c r="AA36" s="74"/>
      <c r="AB36" s="74"/>
      <c r="AC36" s="74"/>
      <c r="AD36" s="74"/>
      <c r="AE36" s="74"/>
      <c r="AF36" s="74"/>
      <c r="AG36" s="68">
        <f t="shared" si="23"/>
        <v>0</v>
      </c>
      <c r="AH36" s="69">
        <f t="shared" si="24"/>
        <v>0</v>
      </c>
      <c r="AI36" s="15"/>
      <c r="AJ36" s="15"/>
      <c r="AK36" s="211"/>
      <c r="AM36" s="112"/>
      <c r="AN36" s="12">
        <f t="shared" si="25"/>
        <v>0</v>
      </c>
      <c r="AO36" s="104">
        <f t="shared" si="29"/>
        <v>0</v>
      </c>
      <c r="AV36" s="5">
        <f t="shared" si="26"/>
        <v>0</v>
      </c>
      <c r="AW36" s="12">
        <f t="shared" si="4"/>
        <v>0</v>
      </c>
      <c r="AX36" s="12">
        <f t="shared" si="5"/>
        <v>0</v>
      </c>
      <c r="AY36" s="12">
        <f t="shared" si="6"/>
        <v>0</v>
      </c>
      <c r="AZ36" s="12">
        <f t="shared" si="7"/>
        <v>0</v>
      </c>
      <c r="BA36" s="12">
        <f t="shared" si="8"/>
        <v>0</v>
      </c>
      <c r="BB36" s="12">
        <f t="shared" si="9"/>
        <v>0</v>
      </c>
      <c r="BC36" s="12">
        <f t="shared" si="10"/>
        <v>0</v>
      </c>
      <c r="BD36" s="12">
        <f t="shared" si="11"/>
        <v>0</v>
      </c>
      <c r="BE36" s="12">
        <f t="shared" si="12"/>
        <v>0</v>
      </c>
      <c r="BF36" s="12">
        <f t="shared" si="13"/>
        <v>0</v>
      </c>
      <c r="BG36" s="12">
        <f t="shared" si="27"/>
        <v>0</v>
      </c>
      <c r="BH36" s="12">
        <f t="shared" si="28"/>
        <v>0</v>
      </c>
      <c r="BI36" s="12">
        <f t="shared" si="15"/>
        <v>0</v>
      </c>
      <c r="BJ36" s="12">
        <f t="shared" si="16"/>
        <v>0</v>
      </c>
      <c r="BK36" s="12">
        <f t="shared" si="17"/>
        <v>0</v>
      </c>
      <c r="BL36" s="12">
        <f t="shared" si="18"/>
        <v>0</v>
      </c>
    </row>
    <row r="37" spans="1:64" s="5" customFormat="1" ht="14.4" customHeight="1" x14ac:dyDescent="0.3">
      <c r="A37" s="31"/>
      <c r="B37" s="31"/>
      <c r="C37" s="24"/>
      <c r="D37" s="19"/>
      <c r="E37" s="19"/>
      <c r="F37" s="24"/>
      <c r="G37" s="19"/>
      <c r="H37" s="19"/>
      <c r="I37" s="19"/>
      <c r="J37" s="19"/>
      <c r="K37" s="19"/>
      <c r="L37" s="19"/>
      <c r="M37" s="19"/>
      <c r="N37" s="19"/>
      <c r="O37" s="19"/>
      <c r="P37" s="19"/>
      <c r="Q37" s="19"/>
      <c r="R37" s="19"/>
      <c r="S37" s="19"/>
      <c r="T37" s="19"/>
      <c r="U37" s="25"/>
      <c r="V37" s="74"/>
      <c r="W37" s="74"/>
      <c r="X37" s="74"/>
      <c r="Y37" s="74"/>
      <c r="Z37" s="74"/>
      <c r="AA37" s="74"/>
      <c r="AB37" s="74"/>
      <c r="AC37" s="74"/>
      <c r="AD37" s="74"/>
      <c r="AE37" s="74"/>
      <c r="AF37" s="74"/>
      <c r="AG37" s="68">
        <f t="shared" si="23"/>
        <v>0</v>
      </c>
      <c r="AH37" s="69">
        <f t="shared" si="24"/>
        <v>0</v>
      </c>
      <c r="AI37" s="15"/>
      <c r="AJ37" s="15"/>
      <c r="AK37" s="211"/>
      <c r="AM37" s="112"/>
      <c r="AN37" s="12">
        <f t="shared" si="25"/>
        <v>0</v>
      </c>
      <c r="AO37" s="104">
        <f t="shared" si="29"/>
        <v>0</v>
      </c>
      <c r="AV37" s="5">
        <f t="shared" si="26"/>
        <v>0</v>
      </c>
      <c r="AW37" s="12">
        <f t="shared" si="4"/>
        <v>0</v>
      </c>
      <c r="AX37" s="12">
        <f t="shared" si="5"/>
        <v>0</v>
      </c>
      <c r="AY37" s="12">
        <f t="shared" si="6"/>
        <v>0</v>
      </c>
      <c r="AZ37" s="12">
        <f t="shared" si="7"/>
        <v>0</v>
      </c>
      <c r="BA37" s="12">
        <f t="shared" si="8"/>
        <v>0</v>
      </c>
      <c r="BB37" s="12">
        <f t="shared" si="9"/>
        <v>0</v>
      </c>
      <c r="BC37" s="12">
        <f t="shared" si="10"/>
        <v>0</v>
      </c>
      <c r="BD37" s="12">
        <f t="shared" si="11"/>
        <v>0</v>
      </c>
      <c r="BE37" s="12">
        <f t="shared" si="12"/>
        <v>0</v>
      </c>
      <c r="BF37" s="12">
        <f t="shared" si="13"/>
        <v>0</v>
      </c>
      <c r="BG37" s="12">
        <f t="shared" si="27"/>
        <v>0</v>
      </c>
      <c r="BH37" s="12">
        <f t="shared" si="28"/>
        <v>0</v>
      </c>
      <c r="BI37" s="12">
        <f t="shared" si="15"/>
        <v>0</v>
      </c>
      <c r="BJ37" s="12">
        <f t="shared" si="16"/>
        <v>0</v>
      </c>
      <c r="BK37" s="12">
        <f t="shared" si="17"/>
        <v>0</v>
      </c>
      <c r="BL37" s="12">
        <f t="shared" si="18"/>
        <v>0</v>
      </c>
    </row>
    <row r="38" spans="1:64" s="5" customFormat="1" ht="14.4" customHeight="1" x14ac:dyDescent="0.3">
      <c r="A38" s="31"/>
      <c r="B38" s="31"/>
      <c r="C38" s="24"/>
      <c r="D38" s="19"/>
      <c r="E38" s="19"/>
      <c r="F38" s="24"/>
      <c r="G38" s="19"/>
      <c r="H38" s="19"/>
      <c r="I38" s="19"/>
      <c r="J38" s="19"/>
      <c r="K38" s="19"/>
      <c r="L38" s="19"/>
      <c r="M38" s="19"/>
      <c r="N38" s="19"/>
      <c r="O38" s="19"/>
      <c r="P38" s="19"/>
      <c r="Q38" s="19"/>
      <c r="R38" s="19"/>
      <c r="S38" s="19"/>
      <c r="T38" s="19"/>
      <c r="U38" s="25"/>
      <c r="V38" s="74"/>
      <c r="W38" s="74"/>
      <c r="X38" s="74"/>
      <c r="Y38" s="74"/>
      <c r="Z38" s="74"/>
      <c r="AA38" s="74"/>
      <c r="AB38" s="74"/>
      <c r="AC38" s="74"/>
      <c r="AD38" s="74"/>
      <c r="AE38" s="74"/>
      <c r="AF38" s="74"/>
      <c r="AG38" s="68">
        <f t="shared" si="23"/>
        <v>0</v>
      </c>
      <c r="AH38" s="69">
        <f t="shared" si="24"/>
        <v>0</v>
      </c>
      <c r="AI38" s="15"/>
      <c r="AJ38" s="15"/>
      <c r="AK38" s="211"/>
      <c r="AM38" s="112"/>
      <c r="AN38" s="12">
        <f t="shared" si="25"/>
        <v>0</v>
      </c>
      <c r="AO38" s="104">
        <f t="shared" si="29"/>
        <v>0</v>
      </c>
      <c r="AV38" s="5">
        <f t="shared" si="26"/>
        <v>0</v>
      </c>
      <c r="AW38" s="12">
        <f t="shared" si="4"/>
        <v>0</v>
      </c>
      <c r="AX38" s="12">
        <f t="shared" si="5"/>
        <v>0</v>
      </c>
      <c r="AY38" s="12">
        <f t="shared" si="6"/>
        <v>0</v>
      </c>
      <c r="AZ38" s="12">
        <f t="shared" si="7"/>
        <v>0</v>
      </c>
      <c r="BA38" s="12">
        <f t="shared" si="8"/>
        <v>0</v>
      </c>
      <c r="BB38" s="12">
        <f t="shared" si="9"/>
        <v>0</v>
      </c>
      <c r="BC38" s="12">
        <f t="shared" si="10"/>
        <v>0</v>
      </c>
      <c r="BD38" s="12">
        <f t="shared" si="11"/>
        <v>0</v>
      </c>
      <c r="BE38" s="12">
        <f t="shared" si="12"/>
        <v>0</v>
      </c>
      <c r="BF38" s="12">
        <f t="shared" si="13"/>
        <v>0</v>
      </c>
      <c r="BG38" s="12">
        <f t="shared" si="27"/>
        <v>0</v>
      </c>
      <c r="BH38" s="12">
        <f t="shared" si="28"/>
        <v>0</v>
      </c>
      <c r="BI38" s="12">
        <f t="shared" si="15"/>
        <v>0</v>
      </c>
      <c r="BJ38" s="12">
        <f t="shared" si="16"/>
        <v>0</v>
      </c>
      <c r="BK38" s="12">
        <f t="shared" si="17"/>
        <v>0</v>
      </c>
      <c r="BL38" s="12">
        <f t="shared" si="18"/>
        <v>0</v>
      </c>
    </row>
    <row r="39" spans="1:64" s="5" customFormat="1" ht="14.4" customHeight="1" x14ac:dyDescent="0.3">
      <c r="A39" s="31"/>
      <c r="B39" s="31"/>
      <c r="C39" s="24"/>
      <c r="D39" s="19"/>
      <c r="E39" s="19"/>
      <c r="F39" s="24"/>
      <c r="G39" s="19"/>
      <c r="H39" s="19"/>
      <c r="I39" s="19"/>
      <c r="J39" s="19"/>
      <c r="K39" s="19"/>
      <c r="L39" s="19"/>
      <c r="M39" s="19"/>
      <c r="N39" s="19"/>
      <c r="O39" s="19"/>
      <c r="P39" s="19"/>
      <c r="Q39" s="19"/>
      <c r="R39" s="19"/>
      <c r="S39" s="19"/>
      <c r="T39" s="19"/>
      <c r="U39" s="25"/>
      <c r="V39" s="74"/>
      <c r="W39" s="74"/>
      <c r="X39" s="74"/>
      <c r="Y39" s="74"/>
      <c r="Z39" s="74"/>
      <c r="AA39" s="74"/>
      <c r="AB39" s="74"/>
      <c r="AC39" s="74"/>
      <c r="AD39" s="74"/>
      <c r="AE39" s="74"/>
      <c r="AF39" s="74"/>
      <c r="AG39" s="68">
        <f t="shared" si="23"/>
        <v>0</v>
      </c>
      <c r="AH39" s="69">
        <f t="shared" si="24"/>
        <v>0</v>
      </c>
      <c r="AI39" s="141"/>
      <c r="AJ39" s="141"/>
      <c r="AK39" s="212"/>
      <c r="AM39" s="112"/>
      <c r="AN39" s="12">
        <f t="shared" si="25"/>
        <v>0</v>
      </c>
      <c r="AO39" s="104">
        <f t="shared" si="29"/>
        <v>0</v>
      </c>
      <c r="AV39" s="5">
        <f t="shared" si="26"/>
        <v>0</v>
      </c>
      <c r="AW39" s="12">
        <f t="shared" si="4"/>
        <v>0</v>
      </c>
      <c r="AX39" s="12">
        <f t="shared" si="5"/>
        <v>0</v>
      </c>
      <c r="AY39" s="12">
        <f t="shared" si="6"/>
        <v>0</v>
      </c>
      <c r="AZ39" s="12">
        <f t="shared" si="7"/>
        <v>0</v>
      </c>
      <c r="BA39" s="12">
        <f t="shared" si="8"/>
        <v>0</v>
      </c>
      <c r="BB39" s="12">
        <f t="shared" si="9"/>
        <v>0</v>
      </c>
      <c r="BC39" s="12">
        <f t="shared" si="10"/>
        <v>0</v>
      </c>
      <c r="BD39" s="12">
        <f t="shared" si="11"/>
        <v>0</v>
      </c>
      <c r="BE39" s="12">
        <f t="shared" si="12"/>
        <v>0</v>
      </c>
      <c r="BF39" s="12">
        <f t="shared" si="13"/>
        <v>0</v>
      </c>
      <c r="BG39" s="12">
        <f t="shared" si="27"/>
        <v>0</v>
      </c>
      <c r="BH39" s="12">
        <f t="shared" si="28"/>
        <v>0</v>
      </c>
      <c r="BI39" s="12">
        <f t="shared" si="15"/>
        <v>0</v>
      </c>
      <c r="BJ39" s="12">
        <f t="shared" si="16"/>
        <v>0</v>
      </c>
      <c r="BK39" s="12">
        <f t="shared" si="17"/>
        <v>0</v>
      </c>
      <c r="BL39" s="12">
        <f t="shared" si="18"/>
        <v>0</v>
      </c>
    </row>
    <row r="40" spans="1:64" s="5" customFormat="1" ht="14.4" customHeight="1" x14ac:dyDescent="0.3">
      <c r="A40" s="15">
        <f>COUNTA(A24:A39)</f>
        <v>0</v>
      </c>
      <c r="B40" s="15" t="s">
        <v>44</v>
      </c>
      <c r="C40" s="24">
        <f>SUM(C23:C39)</f>
        <v>0</v>
      </c>
      <c r="D40" s="19">
        <f>SUM(D23:D39)</f>
        <v>0</v>
      </c>
      <c r="E40" s="19">
        <f>SUM(E23:E39)</f>
        <v>0</v>
      </c>
      <c r="F40" s="24"/>
      <c r="G40" s="19"/>
      <c r="H40" s="19"/>
      <c r="I40" s="19"/>
      <c r="J40" s="19"/>
      <c r="K40" s="19"/>
      <c r="L40" s="19"/>
      <c r="M40" s="19"/>
      <c r="N40" s="19"/>
      <c r="O40" s="19"/>
      <c r="P40" s="19"/>
      <c r="Q40" s="19"/>
      <c r="R40" s="19"/>
      <c r="S40" s="19"/>
      <c r="T40" s="19"/>
      <c r="U40" s="25"/>
      <c r="V40" s="74">
        <f t="shared" ref="V40:AH40" si="30">SUM(V24:V39)</f>
        <v>0</v>
      </c>
      <c r="W40" s="74">
        <f t="shared" si="30"/>
        <v>0</v>
      </c>
      <c r="X40" s="74">
        <f t="shared" si="30"/>
        <v>0</v>
      </c>
      <c r="Y40" s="74">
        <f t="shared" si="30"/>
        <v>0</v>
      </c>
      <c r="Z40" s="74">
        <f t="shared" si="30"/>
        <v>0</v>
      </c>
      <c r="AA40" s="74">
        <f t="shared" si="30"/>
        <v>0</v>
      </c>
      <c r="AB40" s="74">
        <f t="shared" si="30"/>
        <v>0</v>
      </c>
      <c r="AC40" s="74">
        <f t="shared" si="30"/>
        <v>0</v>
      </c>
      <c r="AD40" s="74">
        <f t="shared" si="30"/>
        <v>0</v>
      </c>
      <c r="AE40" s="74">
        <f t="shared" si="30"/>
        <v>0</v>
      </c>
      <c r="AF40" s="74">
        <f t="shared" si="30"/>
        <v>0</v>
      </c>
      <c r="AG40" s="68">
        <f t="shared" si="30"/>
        <v>0</v>
      </c>
      <c r="AH40" s="69">
        <f t="shared" si="30"/>
        <v>0</v>
      </c>
      <c r="AI40" s="90">
        <f>SUM(AI24:AI39)</f>
        <v>0</v>
      </c>
      <c r="AJ40" s="90">
        <f>SUM(AJ24:AJ39)</f>
        <v>0</v>
      </c>
      <c r="AK40" s="213">
        <f>SUM(AK24:AK39)</f>
        <v>0</v>
      </c>
      <c r="AM40" s="112"/>
      <c r="AN40" s="12">
        <f>SUM(AN24:AN39)</f>
        <v>0</v>
      </c>
      <c r="AO40" s="12">
        <f>SUM(AO24:AO39)</f>
        <v>0</v>
      </c>
      <c r="AP40" s="5" t="s">
        <v>44</v>
      </c>
      <c r="AU40" s="5" t="s">
        <v>15</v>
      </c>
      <c r="AV40" s="5">
        <f>SUM(AV24:AV39)</f>
        <v>0</v>
      </c>
      <c r="AW40" s="12"/>
      <c r="AX40" s="12"/>
      <c r="AY40" s="12"/>
      <c r="AZ40" s="12"/>
      <c r="BA40" s="12"/>
      <c r="BB40" s="12"/>
      <c r="BC40" s="12"/>
      <c r="BD40" s="12"/>
      <c r="BE40" s="12"/>
      <c r="BF40" s="12"/>
      <c r="BG40" s="12"/>
      <c r="BH40" s="12"/>
      <c r="BI40" s="12"/>
      <c r="BJ40" s="12"/>
      <c r="BK40" s="12"/>
      <c r="BL40" s="12"/>
    </row>
    <row r="41" spans="1:64" s="5" customFormat="1" ht="21" customHeight="1" x14ac:dyDescent="0.3">
      <c r="A41" s="55"/>
      <c r="B41" s="56"/>
      <c r="C41" s="230" t="s">
        <v>47</v>
      </c>
      <c r="D41" s="231"/>
      <c r="E41" s="232"/>
      <c r="F41" s="230" t="s">
        <v>48</v>
      </c>
      <c r="G41" s="231"/>
      <c r="H41" s="231"/>
      <c r="I41" s="231"/>
      <c r="J41" s="231"/>
      <c r="K41" s="231"/>
      <c r="L41" s="231"/>
      <c r="M41" s="231"/>
      <c r="N41" s="231"/>
      <c r="O41" s="231"/>
      <c r="P41" s="231"/>
      <c r="Q41" s="231"/>
      <c r="R41" s="231"/>
      <c r="S41" s="231"/>
      <c r="T41" s="231"/>
      <c r="U41" s="232"/>
      <c r="V41" s="233" t="s">
        <v>78</v>
      </c>
      <c r="W41" s="234"/>
      <c r="X41" s="234"/>
      <c r="Y41" s="234"/>
      <c r="Z41" s="234"/>
      <c r="AA41" s="234"/>
      <c r="AB41" s="234"/>
      <c r="AC41" s="234"/>
      <c r="AD41" s="234"/>
      <c r="AE41" s="234"/>
      <c r="AF41" s="235"/>
      <c r="AG41" s="236" t="s">
        <v>56</v>
      </c>
      <c r="AH41" s="237"/>
      <c r="AK41" s="214"/>
      <c r="AM41" s="112"/>
      <c r="AN41" s="12"/>
      <c r="AO41" s="104"/>
      <c r="AW41" s="12"/>
      <c r="AX41" s="12"/>
      <c r="AY41" s="12"/>
      <c r="AZ41" s="12"/>
      <c r="BA41" s="12"/>
      <c r="BB41" s="12"/>
      <c r="BC41" s="12"/>
      <c r="BD41" s="12"/>
      <c r="BE41" s="12"/>
      <c r="BF41" s="12"/>
      <c r="BG41" s="12"/>
      <c r="BH41" s="12"/>
      <c r="BI41" s="12"/>
      <c r="BJ41" s="12"/>
      <c r="BK41" s="12"/>
      <c r="BL41" s="12"/>
    </row>
    <row r="42" spans="1:64" s="5" customFormat="1" ht="14.4" customHeight="1" x14ac:dyDescent="0.3">
      <c r="A42" s="23" t="s">
        <v>261</v>
      </c>
      <c r="B42" s="30" t="s">
        <v>32</v>
      </c>
      <c r="C42" s="23" t="s">
        <v>19</v>
      </c>
      <c r="D42" s="23" t="s">
        <v>45</v>
      </c>
      <c r="E42" s="23" t="s">
        <v>46</v>
      </c>
      <c r="F42" s="23" t="s">
        <v>4</v>
      </c>
      <c r="G42" s="23" t="s">
        <v>5</v>
      </c>
      <c r="H42" s="23" t="s">
        <v>7</v>
      </c>
      <c r="I42" s="23" t="s">
        <v>6</v>
      </c>
      <c r="J42" s="23" t="s">
        <v>9</v>
      </c>
      <c r="K42" s="23" t="s">
        <v>10</v>
      </c>
      <c r="L42" s="23" t="s">
        <v>8</v>
      </c>
      <c r="M42" s="23" t="s">
        <v>14</v>
      </c>
      <c r="N42" s="23" t="s">
        <v>11</v>
      </c>
      <c r="O42" s="23" t="s">
        <v>12</v>
      </c>
      <c r="P42" s="23" t="s">
        <v>49</v>
      </c>
      <c r="Q42" s="23" t="s">
        <v>378</v>
      </c>
      <c r="R42" s="23" t="s">
        <v>50</v>
      </c>
      <c r="S42" s="23" t="s">
        <v>51</v>
      </c>
      <c r="T42" s="23" t="s">
        <v>52</v>
      </c>
      <c r="U42" s="23" t="s">
        <v>13</v>
      </c>
      <c r="V42" s="67" t="s">
        <v>33</v>
      </c>
      <c r="W42" s="67" t="s">
        <v>35</v>
      </c>
      <c r="X42" s="67" t="s">
        <v>34</v>
      </c>
      <c r="Y42" s="67" t="s">
        <v>36</v>
      </c>
      <c r="Z42" s="67" t="s">
        <v>37</v>
      </c>
      <c r="AA42" s="67" t="s">
        <v>38</v>
      </c>
      <c r="AB42" s="67" t="s">
        <v>39</v>
      </c>
      <c r="AC42" s="67" t="s">
        <v>40</v>
      </c>
      <c r="AD42" s="67" t="s">
        <v>41</v>
      </c>
      <c r="AE42" s="67" t="s">
        <v>42</v>
      </c>
      <c r="AF42" s="67" t="s">
        <v>43</v>
      </c>
      <c r="AG42" s="67" t="s">
        <v>33</v>
      </c>
      <c r="AH42" s="67" t="s">
        <v>57</v>
      </c>
      <c r="AI42" s="124" t="s">
        <v>300</v>
      </c>
      <c r="AJ42" s="90" t="s">
        <v>468</v>
      </c>
      <c r="AK42" s="215" t="s">
        <v>417</v>
      </c>
      <c r="AL42" s="21"/>
      <c r="AM42" s="112"/>
      <c r="AN42" s="105"/>
      <c r="AO42" s="106"/>
      <c r="AP42" s="21"/>
      <c r="AQ42" s="21"/>
      <c r="AR42" s="21"/>
      <c r="AS42" s="21"/>
      <c r="AW42" s="12"/>
      <c r="AX42" s="12"/>
      <c r="AY42" s="12"/>
      <c r="AZ42" s="12"/>
      <c r="BA42" s="12"/>
      <c r="BB42" s="12"/>
      <c r="BC42" s="12"/>
      <c r="BD42" s="12"/>
      <c r="BE42" s="12"/>
      <c r="BF42" s="12"/>
      <c r="BG42" s="12"/>
      <c r="BH42" s="12"/>
      <c r="BI42" s="12"/>
      <c r="BJ42" s="12"/>
      <c r="BK42" s="12"/>
      <c r="BL42" s="12"/>
    </row>
    <row r="43" spans="1:64" s="5" customFormat="1" ht="14.4" customHeight="1" x14ac:dyDescent="0.3">
      <c r="A43" s="151"/>
      <c r="B43" s="31"/>
      <c r="C43" s="24"/>
      <c r="D43" s="19"/>
      <c r="E43" s="25"/>
      <c r="F43" s="24"/>
      <c r="G43" s="19"/>
      <c r="H43" s="19"/>
      <c r="I43" s="19"/>
      <c r="J43" s="19"/>
      <c r="K43" s="19"/>
      <c r="L43" s="19"/>
      <c r="M43" s="19"/>
      <c r="N43" s="19"/>
      <c r="O43" s="19"/>
      <c r="P43" s="19"/>
      <c r="Q43" s="19"/>
      <c r="R43" s="19"/>
      <c r="S43" s="19"/>
      <c r="T43" s="19"/>
      <c r="U43" s="25"/>
      <c r="V43" s="76"/>
      <c r="W43" s="77"/>
      <c r="X43" s="77"/>
      <c r="Y43" s="77"/>
      <c r="Z43" s="77"/>
      <c r="AA43" s="77"/>
      <c r="AB43" s="77"/>
      <c r="AC43" s="77"/>
      <c r="AD43" s="77"/>
      <c r="AE43" s="77"/>
      <c r="AF43" s="77"/>
      <c r="AG43" s="68">
        <f t="shared" ref="AG43:AG58" si="31">V43+W43</f>
        <v>0</v>
      </c>
      <c r="AH43" s="69">
        <f t="shared" ref="AH43:AH58" si="32">SUM(X43:AF43)</f>
        <v>0</v>
      </c>
      <c r="AI43" s="140"/>
      <c r="AJ43" s="140"/>
      <c r="AK43" s="210"/>
      <c r="AM43" s="111" t="s">
        <v>237</v>
      </c>
      <c r="AN43" s="12">
        <f t="shared" ref="AN43:AN58" si="33">IFERROR((E43/C43)*(AG43+AH43),0)</f>
        <v>0</v>
      </c>
      <c r="AO43" s="104">
        <f>(E43*0.75)*90</f>
        <v>0</v>
      </c>
      <c r="AQ43" s="121" t="s">
        <v>262</v>
      </c>
      <c r="AV43" s="5">
        <f t="shared" ref="AV43:AV48" si="34">IFERROR((AG43+AH43)/(C43*52),0)</f>
        <v>0</v>
      </c>
      <c r="AW43" s="12">
        <f t="shared" si="4"/>
        <v>0</v>
      </c>
      <c r="AX43" s="12">
        <f t="shared" si="5"/>
        <v>0</v>
      </c>
      <c r="AY43" s="12">
        <f t="shared" si="6"/>
        <v>0</v>
      </c>
      <c r="AZ43" s="12">
        <f t="shared" si="7"/>
        <v>0</v>
      </c>
      <c r="BA43" s="12">
        <f t="shared" si="8"/>
        <v>0</v>
      </c>
      <c r="BB43" s="12">
        <f t="shared" si="9"/>
        <v>0</v>
      </c>
      <c r="BC43" s="12">
        <f t="shared" si="10"/>
        <v>0</v>
      </c>
      <c r="BD43" s="12">
        <f t="shared" si="11"/>
        <v>0</v>
      </c>
      <c r="BE43" s="12">
        <f t="shared" si="12"/>
        <v>0</v>
      </c>
      <c r="BF43" s="12">
        <f t="shared" si="13"/>
        <v>0</v>
      </c>
      <c r="BG43" s="12">
        <f t="shared" si="27"/>
        <v>0</v>
      </c>
      <c r="BH43" s="12">
        <f t="shared" ref="BH43:BH48" si="35">(Q43*0.01)*(AG43+AH43)</f>
        <v>0</v>
      </c>
      <c r="BI43" s="12">
        <f t="shared" si="15"/>
        <v>0</v>
      </c>
      <c r="BJ43" s="12">
        <f t="shared" si="16"/>
        <v>0</v>
      </c>
      <c r="BK43" s="12">
        <f t="shared" si="17"/>
        <v>0</v>
      </c>
      <c r="BL43" s="12">
        <f t="shared" si="18"/>
        <v>0</v>
      </c>
    </row>
    <row r="44" spans="1:64" s="5" customFormat="1" ht="14.4" customHeight="1" x14ac:dyDescent="0.3">
      <c r="A44" s="151"/>
      <c r="B44" s="31"/>
      <c r="C44" s="24"/>
      <c r="D44" s="19"/>
      <c r="E44" s="25"/>
      <c r="F44" s="24"/>
      <c r="G44" s="19"/>
      <c r="H44" s="19"/>
      <c r="I44" s="19"/>
      <c r="J44" s="19"/>
      <c r="K44" s="19"/>
      <c r="L44" s="19"/>
      <c r="M44" s="19"/>
      <c r="N44" s="19"/>
      <c r="O44" s="19"/>
      <c r="P44" s="19"/>
      <c r="Q44" s="19"/>
      <c r="R44" s="19"/>
      <c r="S44" s="19"/>
      <c r="T44" s="19"/>
      <c r="U44" s="25"/>
      <c r="V44" s="68"/>
      <c r="W44" s="74"/>
      <c r="X44" s="74"/>
      <c r="Y44" s="74"/>
      <c r="Z44" s="74"/>
      <c r="AA44" s="74"/>
      <c r="AB44" s="74"/>
      <c r="AC44" s="74"/>
      <c r="AD44" s="74"/>
      <c r="AE44" s="74"/>
      <c r="AF44" s="74"/>
      <c r="AG44" s="68">
        <f t="shared" si="31"/>
        <v>0</v>
      </c>
      <c r="AH44" s="69">
        <f t="shared" si="32"/>
        <v>0</v>
      </c>
      <c r="AI44" s="15"/>
      <c r="AJ44" s="15"/>
      <c r="AK44" s="211"/>
      <c r="AM44" s="111" t="s">
        <v>238</v>
      </c>
      <c r="AN44" s="12">
        <f t="shared" si="33"/>
        <v>0</v>
      </c>
      <c r="AO44" s="104">
        <f t="shared" ref="AO44:AO48" si="36">(E44*0.75)*90</f>
        <v>0</v>
      </c>
      <c r="AV44" s="5">
        <f t="shared" si="34"/>
        <v>0</v>
      </c>
      <c r="AW44" s="12">
        <f t="shared" si="4"/>
        <v>0</v>
      </c>
      <c r="AX44" s="12">
        <f t="shared" si="5"/>
        <v>0</v>
      </c>
      <c r="AY44" s="12">
        <f t="shared" si="6"/>
        <v>0</v>
      </c>
      <c r="AZ44" s="12">
        <f t="shared" si="7"/>
        <v>0</v>
      </c>
      <c r="BA44" s="12">
        <f t="shared" si="8"/>
        <v>0</v>
      </c>
      <c r="BB44" s="12">
        <f t="shared" si="9"/>
        <v>0</v>
      </c>
      <c r="BC44" s="12">
        <f t="shared" si="10"/>
        <v>0</v>
      </c>
      <c r="BD44" s="12">
        <f t="shared" si="11"/>
        <v>0</v>
      </c>
      <c r="BE44" s="12">
        <f t="shared" si="12"/>
        <v>0</v>
      </c>
      <c r="BF44" s="12">
        <f t="shared" si="13"/>
        <v>0</v>
      </c>
      <c r="BG44" s="12">
        <f t="shared" si="27"/>
        <v>0</v>
      </c>
      <c r="BH44" s="12">
        <f t="shared" si="35"/>
        <v>0</v>
      </c>
      <c r="BI44" s="12">
        <f t="shared" si="15"/>
        <v>0</v>
      </c>
      <c r="BJ44" s="12">
        <f t="shared" si="16"/>
        <v>0</v>
      </c>
      <c r="BK44" s="12">
        <f t="shared" si="17"/>
        <v>0</v>
      </c>
      <c r="BL44" s="12">
        <f t="shared" si="18"/>
        <v>0</v>
      </c>
    </row>
    <row r="45" spans="1:64" s="5" customFormat="1" ht="14.4" customHeight="1" x14ac:dyDescent="0.3">
      <c r="A45" s="151"/>
      <c r="B45" s="31"/>
      <c r="C45" s="24"/>
      <c r="D45" s="19"/>
      <c r="E45" s="25"/>
      <c r="F45" s="24"/>
      <c r="G45" s="19"/>
      <c r="H45" s="19"/>
      <c r="I45" s="19"/>
      <c r="J45" s="19"/>
      <c r="K45" s="19"/>
      <c r="L45" s="19"/>
      <c r="M45" s="19"/>
      <c r="N45" s="19"/>
      <c r="O45" s="19"/>
      <c r="P45" s="19"/>
      <c r="Q45" s="19"/>
      <c r="R45" s="19"/>
      <c r="S45" s="19"/>
      <c r="T45" s="19"/>
      <c r="U45" s="25"/>
      <c r="V45" s="68"/>
      <c r="W45" s="74"/>
      <c r="X45" s="74"/>
      <c r="Y45" s="74"/>
      <c r="Z45" s="74"/>
      <c r="AA45" s="74"/>
      <c r="AB45" s="74"/>
      <c r="AC45" s="74"/>
      <c r="AD45" s="74"/>
      <c r="AE45" s="74"/>
      <c r="AF45" s="74"/>
      <c r="AG45" s="68">
        <f t="shared" si="31"/>
        <v>0</v>
      </c>
      <c r="AH45" s="69">
        <f t="shared" si="32"/>
        <v>0</v>
      </c>
      <c r="AI45" s="15"/>
      <c r="AJ45" s="15"/>
      <c r="AK45" s="211"/>
      <c r="AM45" s="111" t="s">
        <v>239</v>
      </c>
      <c r="AN45" s="12">
        <f t="shared" si="33"/>
        <v>0</v>
      </c>
      <c r="AO45" s="104">
        <f t="shared" si="36"/>
        <v>0</v>
      </c>
      <c r="AV45" s="5">
        <f t="shared" si="34"/>
        <v>0</v>
      </c>
      <c r="AW45" s="12">
        <f t="shared" si="4"/>
        <v>0</v>
      </c>
      <c r="AX45" s="12">
        <f t="shared" si="5"/>
        <v>0</v>
      </c>
      <c r="AY45" s="12">
        <f t="shared" si="6"/>
        <v>0</v>
      </c>
      <c r="AZ45" s="12">
        <f t="shared" si="7"/>
        <v>0</v>
      </c>
      <c r="BA45" s="12">
        <f t="shared" si="8"/>
        <v>0</v>
      </c>
      <c r="BB45" s="12">
        <f t="shared" si="9"/>
        <v>0</v>
      </c>
      <c r="BC45" s="12">
        <f t="shared" si="10"/>
        <v>0</v>
      </c>
      <c r="BD45" s="12">
        <f t="shared" si="11"/>
        <v>0</v>
      </c>
      <c r="BE45" s="12">
        <f t="shared" si="12"/>
        <v>0</v>
      </c>
      <c r="BF45" s="12">
        <f t="shared" si="13"/>
        <v>0</v>
      </c>
      <c r="BG45" s="12">
        <f t="shared" si="27"/>
        <v>0</v>
      </c>
      <c r="BH45" s="12">
        <f t="shared" si="35"/>
        <v>0</v>
      </c>
      <c r="BI45" s="12">
        <f t="shared" si="15"/>
        <v>0</v>
      </c>
      <c r="BJ45" s="12">
        <f t="shared" si="16"/>
        <v>0</v>
      </c>
      <c r="BK45" s="12">
        <f t="shared" si="17"/>
        <v>0</v>
      </c>
      <c r="BL45" s="12">
        <f t="shared" si="18"/>
        <v>0</v>
      </c>
    </row>
    <row r="46" spans="1:64" s="5" customFormat="1" ht="14.4" customHeight="1" x14ac:dyDescent="0.3">
      <c r="A46" s="151"/>
      <c r="B46" s="31"/>
      <c r="C46" s="24"/>
      <c r="D46" s="19"/>
      <c r="E46" s="25"/>
      <c r="F46" s="24"/>
      <c r="G46" s="19"/>
      <c r="H46" s="19"/>
      <c r="I46" s="19"/>
      <c r="J46" s="19"/>
      <c r="K46" s="19"/>
      <c r="L46" s="19"/>
      <c r="M46" s="19"/>
      <c r="N46" s="19"/>
      <c r="O46" s="19"/>
      <c r="P46" s="19"/>
      <c r="Q46" s="19"/>
      <c r="R46" s="19"/>
      <c r="S46" s="19"/>
      <c r="T46" s="19"/>
      <c r="U46" s="25"/>
      <c r="V46" s="68"/>
      <c r="W46" s="74"/>
      <c r="X46" s="74"/>
      <c r="Y46" s="74"/>
      <c r="Z46" s="74"/>
      <c r="AA46" s="74"/>
      <c r="AB46" s="74"/>
      <c r="AC46" s="74"/>
      <c r="AD46" s="74"/>
      <c r="AE46" s="74"/>
      <c r="AF46" s="74"/>
      <c r="AG46" s="68">
        <f t="shared" si="31"/>
        <v>0</v>
      </c>
      <c r="AH46" s="69">
        <f t="shared" si="32"/>
        <v>0</v>
      </c>
      <c r="AI46" s="15"/>
      <c r="AJ46" s="15"/>
      <c r="AK46" s="211"/>
      <c r="AM46" s="111" t="s">
        <v>240</v>
      </c>
      <c r="AN46" s="12">
        <f t="shared" si="33"/>
        <v>0</v>
      </c>
      <c r="AO46" s="104">
        <f t="shared" si="36"/>
        <v>0</v>
      </c>
      <c r="AV46" s="5">
        <f t="shared" si="34"/>
        <v>0</v>
      </c>
      <c r="AW46" s="12">
        <f t="shared" si="4"/>
        <v>0</v>
      </c>
      <c r="AX46" s="12">
        <f t="shared" si="5"/>
        <v>0</v>
      </c>
      <c r="AY46" s="12">
        <f t="shared" si="6"/>
        <v>0</v>
      </c>
      <c r="AZ46" s="12">
        <f t="shared" si="7"/>
        <v>0</v>
      </c>
      <c r="BA46" s="12">
        <f t="shared" si="8"/>
        <v>0</v>
      </c>
      <c r="BB46" s="12">
        <f t="shared" si="9"/>
        <v>0</v>
      </c>
      <c r="BC46" s="12">
        <f t="shared" si="10"/>
        <v>0</v>
      </c>
      <c r="BD46" s="12">
        <f t="shared" si="11"/>
        <v>0</v>
      </c>
      <c r="BE46" s="12">
        <f t="shared" si="12"/>
        <v>0</v>
      </c>
      <c r="BF46" s="12">
        <f t="shared" si="13"/>
        <v>0</v>
      </c>
      <c r="BG46" s="12">
        <f t="shared" si="27"/>
        <v>0</v>
      </c>
      <c r="BH46" s="12">
        <f t="shared" si="35"/>
        <v>0</v>
      </c>
      <c r="BI46" s="12">
        <f t="shared" si="15"/>
        <v>0</v>
      </c>
      <c r="BJ46" s="12">
        <f t="shared" si="16"/>
        <v>0</v>
      </c>
      <c r="BK46" s="12">
        <f t="shared" si="17"/>
        <v>0</v>
      </c>
      <c r="BL46" s="12">
        <f t="shared" si="18"/>
        <v>0</v>
      </c>
    </row>
    <row r="47" spans="1:64" s="5" customFormat="1" ht="14.4" customHeight="1" x14ac:dyDescent="0.3">
      <c r="A47" s="151"/>
      <c r="B47" s="31"/>
      <c r="C47" s="24"/>
      <c r="D47" s="19"/>
      <c r="E47" s="25"/>
      <c r="F47" s="24"/>
      <c r="G47" s="19"/>
      <c r="H47" s="19"/>
      <c r="I47" s="19"/>
      <c r="J47" s="19"/>
      <c r="K47" s="19"/>
      <c r="L47" s="19"/>
      <c r="M47" s="19"/>
      <c r="N47" s="19"/>
      <c r="O47" s="19"/>
      <c r="P47" s="19"/>
      <c r="Q47" s="19"/>
      <c r="R47" s="19"/>
      <c r="S47" s="19"/>
      <c r="T47" s="19"/>
      <c r="U47" s="25"/>
      <c r="V47" s="68"/>
      <c r="W47" s="74"/>
      <c r="X47" s="74"/>
      <c r="Y47" s="74"/>
      <c r="Z47" s="74"/>
      <c r="AA47" s="74"/>
      <c r="AB47" s="74"/>
      <c r="AC47" s="74"/>
      <c r="AD47" s="74"/>
      <c r="AE47" s="74"/>
      <c r="AF47" s="74"/>
      <c r="AG47" s="68">
        <f t="shared" si="31"/>
        <v>0</v>
      </c>
      <c r="AH47" s="69">
        <f t="shared" si="32"/>
        <v>0</v>
      </c>
      <c r="AI47" s="15"/>
      <c r="AJ47" s="15"/>
      <c r="AK47" s="211"/>
      <c r="AM47" s="111" t="s">
        <v>241</v>
      </c>
      <c r="AN47" s="12">
        <f t="shared" si="33"/>
        <v>0</v>
      </c>
      <c r="AO47" s="104">
        <f t="shared" si="36"/>
        <v>0</v>
      </c>
      <c r="AV47" s="5">
        <f t="shared" si="34"/>
        <v>0</v>
      </c>
      <c r="AW47" s="12">
        <f t="shared" si="4"/>
        <v>0</v>
      </c>
      <c r="AX47" s="12">
        <f t="shared" si="5"/>
        <v>0</v>
      </c>
      <c r="AY47" s="12">
        <f t="shared" si="6"/>
        <v>0</v>
      </c>
      <c r="AZ47" s="12">
        <f t="shared" si="7"/>
        <v>0</v>
      </c>
      <c r="BA47" s="12">
        <f t="shared" si="8"/>
        <v>0</v>
      </c>
      <c r="BB47" s="12">
        <f t="shared" si="9"/>
        <v>0</v>
      </c>
      <c r="BC47" s="12">
        <f t="shared" si="10"/>
        <v>0</v>
      </c>
      <c r="BD47" s="12">
        <f t="shared" si="11"/>
        <v>0</v>
      </c>
      <c r="BE47" s="12">
        <f t="shared" si="12"/>
        <v>0</v>
      </c>
      <c r="BF47" s="12">
        <f t="shared" si="13"/>
        <v>0</v>
      </c>
      <c r="BG47" s="12">
        <f t="shared" si="27"/>
        <v>0</v>
      </c>
      <c r="BH47" s="12">
        <f t="shared" si="35"/>
        <v>0</v>
      </c>
      <c r="BI47" s="12">
        <f t="shared" si="15"/>
        <v>0</v>
      </c>
      <c r="BJ47" s="12">
        <f t="shared" si="16"/>
        <v>0</v>
      </c>
      <c r="BK47" s="12">
        <f t="shared" si="17"/>
        <v>0</v>
      </c>
      <c r="BL47" s="12">
        <f t="shared" si="18"/>
        <v>0</v>
      </c>
    </row>
    <row r="48" spans="1:64" s="5" customFormat="1" ht="14.4" customHeight="1" x14ac:dyDescent="0.3">
      <c r="A48" s="151"/>
      <c r="B48" s="31"/>
      <c r="C48" s="24"/>
      <c r="D48" s="19"/>
      <c r="E48" s="25"/>
      <c r="F48" s="24"/>
      <c r="G48" s="19"/>
      <c r="H48" s="19"/>
      <c r="I48" s="19"/>
      <c r="J48" s="19"/>
      <c r="K48" s="19"/>
      <c r="L48" s="19"/>
      <c r="M48" s="19"/>
      <c r="N48" s="19"/>
      <c r="O48" s="19"/>
      <c r="P48" s="19"/>
      <c r="Q48" s="19"/>
      <c r="R48" s="19"/>
      <c r="S48" s="19"/>
      <c r="T48" s="19"/>
      <c r="U48" s="25"/>
      <c r="V48" s="68"/>
      <c r="W48" s="74"/>
      <c r="X48" s="74"/>
      <c r="Y48" s="74"/>
      <c r="Z48" s="74"/>
      <c r="AA48" s="74"/>
      <c r="AB48" s="74"/>
      <c r="AC48" s="74"/>
      <c r="AD48" s="74"/>
      <c r="AE48" s="74"/>
      <c r="AF48" s="74"/>
      <c r="AG48" s="68">
        <f t="shared" si="31"/>
        <v>0</v>
      </c>
      <c r="AH48" s="69">
        <f t="shared" si="32"/>
        <v>0</v>
      </c>
      <c r="AI48" s="141"/>
      <c r="AJ48" s="141"/>
      <c r="AK48" s="212"/>
      <c r="AM48" s="111" t="s">
        <v>242</v>
      </c>
      <c r="AN48" s="12">
        <f t="shared" si="33"/>
        <v>0</v>
      </c>
      <c r="AO48" s="104">
        <f t="shared" si="36"/>
        <v>0</v>
      </c>
      <c r="AV48" s="5">
        <f t="shared" si="34"/>
        <v>0</v>
      </c>
      <c r="AW48" s="12">
        <f t="shared" si="4"/>
        <v>0</v>
      </c>
      <c r="AX48" s="12">
        <f t="shared" si="5"/>
        <v>0</v>
      </c>
      <c r="AY48" s="12">
        <f t="shared" si="6"/>
        <v>0</v>
      </c>
      <c r="AZ48" s="12">
        <f t="shared" si="7"/>
        <v>0</v>
      </c>
      <c r="BA48" s="12">
        <f t="shared" si="8"/>
        <v>0</v>
      </c>
      <c r="BB48" s="12">
        <f t="shared" si="9"/>
        <v>0</v>
      </c>
      <c r="BC48" s="12">
        <f t="shared" si="10"/>
        <v>0</v>
      </c>
      <c r="BD48" s="12">
        <f t="shared" si="11"/>
        <v>0</v>
      </c>
      <c r="BE48" s="12">
        <f t="shared" si="12"/>
        <v>0</v>
      </c>
      <c r="BF48" s="12">
        <f t="shared" si="13"/>
        <v>0</v>
      </c>
      <c r="BG48" s="12">
        <f t="shared" si="27"/>
        <v>0</v>
      </c>
      <c r="BH48" s="12">
        <f t="shared" si="35"/>
        <v>0</v>
      </c>
      <c r="BI48" s="12">
        <f t="shared" si="15"/>
        <v>0</v>
      </c>
      <c r="BJ48" s="12">
        <f t="shared" si="16"/>
        <v>0</v>
      </c>
      <c r="BK48" s="12">
        <f t="shared" si="17"/>
        <v>0</v>
      </c>
      <c r="BL48" s="12">
        <f t="shared" si="18"/>
        <v>0</v>
      </c>
    </row>
    <row r="49" spans="1:64" s="5" customFormat="1" ht="14.4" customHeight="1" x14ac:dyDescent="0.3">
      <c r="A49" s="15">
        <f>COUNTA(A43:A48)</f>
        <v>0</v>
      </c>
      <c r="B49" s="15" t="s">
        <v>44</v>
      </c>
      <c r="C49" s="24">
        <f>SUM(C43:C48)</f>
        <v>0</v>
      </c>
      <c r="D49" s="19">
        <f>SUM(D43:D48)</f>
        <v>0</v>
      </c>
      <c r="E49" s="25">
        <f>SUM(E43:E48)</f>
        <v>0</v>
      </c>
      <c r="F49" s="24"/>
      <c r="G49" s="19"/>
      <c r="H49" s="19"/>
      <c r="I49" s="19"/>
      <c r="J49" s="19"/>
      <c r="K49" s="19"/>
      <c r="L49" s="19"/>
      <c r="M49" s="19"/>
      <c r="N49" s="19"/>
      <c r="O49" s="19"/>
      <c r="P49" s="19"/>
      <c r="Q49" s="19"/>
      <c r="R49" s="19"/>
      <c r="S49" s="19"/>
      <c r="T49" s="19"/>
      <c r="U49" s="25"/>
      <c r="V49" s="68">
        <f>SUM(V43:V48)</f>
        <v>0</v>
      </c>
      <c r="W49" s="74">
        <f t="shared" ref="W49:AD49" si="37">SUM(W43:W48)</f>
        <v>0</v>
      </c>
      <c r="X49" s="74">
        <f t="shared" si="37"/>
        <v>0</v>
      </c>
      <c r="Y49" s="74">
        <f t="shared" si="37"/>
        <v>0</v>
      </c>
      <c r="Z49" s="74">
        <f t="shared" si="37"/>
        <v>0</v>
      </c>
      <c r="AA49" s="74">
        <f t="shared" si="37"/>
        <v>0</v>
      </c>
      <c r="AB49" s="74">
        <f t="shared" si="37"/>
        <v>0</v>
      </c>
      <c r="AC49" s="74">
        <f t="shared" si="37"/>
        <v>0</v>
      </c>
      <c r="AD49" s="74">
        <f t="shared" si="37"/>
        <v>0</v>
      </c>
      <c r="AE49" s="74">
        <f>SUM(AE43:AE48)</f>
        <v>0</v>
      </c>
      <c r="AF49" s="74">
        <f>SUM(AF43:AF48)</f>
        <v>0</v>
      </c>
      <c r="AG49" s="68">
        <f t="shared" si="31"/>
        <v>0</v>
      </c>
      <c r="AH49" s="69">
        <f t="shared" si="32"/>
        <v>0</v>
      </c>
      <c r="AI49" s="90">
        <f>SUM(AI43:AI48)</f>
        <v>0</v>
      </c>
      <c r="AJ49" s="90">
        <f>SUM(AJ43:AJ48)</f>
        <v>0</v>
      </c>
      <c r="AK49" s="213">
        <f>SUM(AK43:AK48)</f>
        <v>0</v>
      </c>
      <c r="AM49" s="111" t="s">
        <v>243</v>
      </c>
      <c r="AN49" s="12">
        <f>SUM(AN43:AN48)</f>
        <v>0</v>
      </c>
      <c r="AO49" s="104">
        <f>SUM(AO43:AO48)</f>
        <v>0</v>
      </c>
      <c r="AP49" s="5" t="s">
        <v>44</v>
      </c>
      <c r="AU49" s="5" t="s">
        <v>15</v>
      </c>
      <c r="AV49" s="5">
        <f>SUM(AV43:AV48)</f>
        <v>0</v>
      </c>
      <c r="AW49" s="12"/>
      <c r="AX49" s="12"/>
      <c r="AY49" s="12"/>
      <c r="AZ49" s="12"/>
      <c r="BA49" s="12"/>
      <c r="BB49" s="12"/>
      <c r="BC49" s="12"/>
      <c r="BD49" s="12"/>
      <c r="BE49" s="12"/>
      <c r="BF49" s="12"/>
      <c r="BG49" s="12"/>
      <c r="BH49" s="12"/>
      <c r="BI49" s="12"/>
      <c r="BJ49" s="12"/>
      <c r="BK49" s="12"/>
      <c r="BL49" s="12"/>
    </row>
    <row r="50" spans="1:64" s="5" customFormat="1" ht="14.4" customHeight="1" x14ac:dyDescent="0.3">
      <c r="A50" s="55"/>
      <c r="B50" s="56"/>
      <c r="C50" s="230" t="s">
        <v>47</v>
      </c>
      <c r="D50" s="231"/>
      <c r="E50" s="232"/>
      <c r="F50" s="230" t="s">
        <v>48</v>
      </c>
      <c r="G50" s="231"/>
      <c r="H50" s="231"/>
      <c r="I50" s="231"/>
      <c r="J50" s="231"/>
      <c r="K50" s="231"/>
      <c r="L50" s="231"/>
      <c r="M50" s="231"/>
      <c r="N50" s="231"/>
      <c r="O50" s="231"/>
      <c r="P50" s="231"/>
      <c r="Q50" s="231"/>
      <c r="R50" s="231"/>
      <c r="S50" s="231"/>
      <c r="T50" s="231"/>
      <c r="U50" s="232"/>
      <c r="V50" s="233" t="s">
        <v>78</v>
      </c>
      <c r="W50" s="234"/>
      <c r="X50" s="234"/>
      <c r="Y50" s="234"/>
      <c r="Z50" s="234"/>
      <c r="AA50" s="234"/>
      <c r="AB50" s="234"/>
      <c r="AC50" s="234"/>
      <c r="AD50" s="234"/>
      <c r="AE50" s="234"/>
      <c r="AF50" s="235"/>
      <c r="AG50" s="236" t="s">
        <v>56</v>
      </c>
      <c r="AH50" s="237"/>
      <c r="AK50" s="214"/>
      <c r="AM50" s="111" t="s">
        <v>244</v>
      </c>
      <c r="AN50" s="12"/>
      <c r="AO50" s="104"/>
      <c r="AW50" s="12"/>
      <c r="AX50" s="12"/>
      <c r="AY50" s="12"/>
      <c r="AZ50" s="12"/>
      <c r="BA50" s="12"/>
      <c r="BB50" s="12"/>
      <c r="BC50" s="12"/>
      <c r="BD50" s="12"/>
      <c r="BE50" s="12"/>
      <c r="BF50" s="12"/>
      <c r="BG50" s="12"/>
      <c r="BH50" s="12"/>
      <c r="BI50" s="12"/>
      <c r="BJ50" s="12"/>
      <c r="BK50" s="12"/>
      <c r="BL50" s="12"/>
    </row>
    <row r="51" spans="1:64" s="5" customFormat="1" ht="14.4" customHeight="1" x14ac:dyDescent="0.3">
      <c r="A51" s="23" t="s">
        <v>263</v>
      </c>
      <c r="B51" s="30" t="s">
        <v>32</v>
      </c>
      <c r="C51" s="23" t="s">
        <v>19</v>
      </c>
      <c r="D51" s="23" t="s">
        <v>45</v>
      </c>
      <c r="E51" s="23" t="s">
        <v>46</v>
      </c>
      <c r="F51" s="23" t="s">
        <v>4</v>
      </c>
      <c r="G51" s="23" t="s">
        <v>5</v>
      </c>
      <c r="H51" s="23" t="s">
        <v>7</v>
      </c>
      <c r="I51" s="23" t="s">
        <v>6</v>
      </c>
      <c r="J51" s="23" t="s">
        <v>9</v>
      </c>
      <c r="K51" s="23" t="s">
        <v>10</v>
      </c>
      <c r="L51" s="23" t="s">
        <v>8</v>
      </c>
      <c r="M51" s="23" t="s">
        <v>14</v>
      </c>
      <c r="N51" s="23" t="s">
        <v>11</v>
      </c>
      <c r="O51" s="23" t="s">
        <v>12</v>
      </c>
      <c r="P51" s="23" t="s">
        <v>49</v>
      </c>
      <c r="Q51" s="23" t="s">
        <v>378</v>
      </c>
      <c r="R51" s="23" t="s">
        <v>50</v>
      </c>
      <c r="S51" s="23" t="s">
        <v>51</v>
      </c>
      <c r="T51" s="23" t="s">
        <v>52</v>
      </c>
      <c r="U51" s="23" t="s">
        <v>13</v>
      </c>
      <c r="V51" s="67" t="s">
        <v>33</v>
      </c>
      <c r="W51" s="67" t="s">
        <v>35</v>
      </c>
      <c r="X51" s="67" t="s">
        <v>34</v>
      </c>
      <c r="Y51" s="67" t="s">
        <v>36</v>
      </c>
      <c r="Z51" s="67" t="s">
        <v>37</v>
      </c>
      <c r="AA51" s="67" t="s">
        <v>38</v>
      </c>
      <c r="AB51" s="67" t="s">
        <v>39</v>
      </c>
      <c r="AC51" s="67" t="s">
        <v>40</v>
      </c>
      <c r="AD51" s="67" t="s">
        <v>41</v>
      </c>
      <c r="AE51" s="67" t="s">
        <v>42</v>
      </c>
      <c r="AF51" s="67" t="s">
        <v>43</v>
      </c>
      <c r="AG51" s="67" t="s">
        <v>33</v>
      </c>
      <c r="AH51" s="67" t="s">
        <v>57</v>
      </c>
      <c r="AI51" s="90" t="s">
        <v>300</v>
      </c>
      <c r="AJ51" s="90" t="s">
        <v>468</v>
      </c>
      <c r="AK51" s="213" t="s">
        <v>417</v>
      </c>
      <c r="AM51" s="111" t="s">
        <v>245</v>
      </c>
      <c r="AN51" s="12"/>
      <c r="AO51" s="104"/>
      <c r="AW51" s="12"/>
      <c r="AX51" s="12"/>
      <c r="AY51" s="12"/>
      <c r="AZ51" s="12"/>
      <c r="BA51" s="12"/>
      <c r="BB51" s="12"/>
      <c r="BC51" s="12"/>
      <c r="BD51" s="12"/>
      <c r="BE51" s="12"/>
      <c r="BF51" s="12"/>
      <c r="BG51" s="12"/>
      <c r="BH51" s="12"/>
      <c r="BI51" s="12"/>
      <c r="BJ51" s="12"/>
      <c r="BK51" s="12"/>
      <c r="BL51" s="12"/>
    </row>
    <row r="52" spans="1:64" s="5" customFormat="1" ht="14.4" customHeight="1" x14ac:dyDescent="0.3">
      <c r="A52" s="151"/>
      <c r="B52" s="31"/>
      <c r="C52" s="24"/>
      <c r="D52" s="19"/>
      <c r="E52" s="25"/>
      <c r="F52" s="24"/>
      <c r="G52" s="19"/>
      <c r="H52" s="19"/>
      <c r="I52" s="19"/>
      <c r="J52" s="19"/>
      <c r="K52" s="19"/>
      <c r="L52" s="19"/>
      <c r="M52" s="19"/>
      <c r="N52" s="19"/>
      <c r="O52" s="19"/>
      <c r="P52" s="19"/>
      <c r="Q52" s="19"/>
      <c r="R52" s="19"/>
      <c r="S52" s="19"/>
      <c r="T52" s="19"/>
      <c r="U52" s="25"/>
      <c r="V52" s="68"/>
      <c r="W52" s="74"/>
      <c r="X52" s="74"/>
      <c r="Y52" s="74"/>
      <c r="Z52" s="74"/>
      <c r="AA52" s="74"/>
      <c r="AB52" s="74"/>
      <c r="AC52" s="74"/>
      <c r="AD52" s="74"/>
      <c r="AE52" s="74"/>
      <c r="AF52" s="74"/>
      <c r="AG52" s="68">
        <f t="shared" si="31"/>
        <v>0</v>
      </c>
      <c r="AH52" s="69">
        <f t="shared" si="32"/>
        <v>0</v>
      </c>
      <c r="AI52" s="140"/>
      <c r="AJ52" s="140"/>
      <c r="AK52" s="210"/>
      <c r="AM52" s="111" t="s">
        <v>246</v>
      </c>
      <c r="AN52" s="12">
        <f t="shared" si="33"/>
        <v>0</v>
      </c>
      <c r="AO52" s="104">
        <f>(E52*1.25)*45</f>
        <v>0</v>
      </c>
      <c r="AQ52" s="121" t="s">
        <v>264</v>
      </c>
      <c r="AV52" s="5">
        <f t="shared" ref="AV52:AV58" si="38">IFERROR((AG52+AH52)/(C52*52),0)</f>
        <v>0</v>
      </c>
      <c r="AW52" s="12">
        <f t="shared" si="4"/>
        <v>0</v>
      </c>
      <c r="AX52" s="12">
        <f t="shared" si="5"/>
        <v>0</v>
      </c>
      <c r="AY52" s="12">
        <f t="shared" si="6"/>
        <v>0</v>
      </c>
      <c r="AZ52" s="12">
        <f t="shared" si="7"/>
        <v>0</v>
      </c>
      <c r="BA52" s="12">
        <f t="shared" si="8"/>
        <v>0</v>
      </c>
      <c r="BB52" s="12">
        <f t="shared" si="9"/>
        <v>0</v>
      </c>
      <c r="BC52" s="12">
        <f t="shared" si="10"/>
        <v>0</v>
      </c>
      <c r="BD52" s="12">
        <f t="shared" si="11"/>
        <v>0</v>
      </c>
      <c r="BE52" s="12">
        <f t="shared" si="12"/>
        <v>0</v>
      </c>
      <c r="BF52" s="12">
        <f t="shared" si="13"/>
        <v>0</v>
      </c>
      <c r="BG52" s="12">
        <f t="shared" si="27"/>
        <v>0</v>
      </c>
      <c r="BH52" s="12">
        <f t="shared" ref="BH52:BH58" si="39">(Q52*0.01)*(AG52+AH52)</f>
        <v>0</v>
      </c>
      <c r="BI52" s="12">
        <f t="shared" si="15"/>
        <v>0</v>
      </c>
      <c r="BJ52" s="12">
        <f t="shared" si="16"/>
        <v>0</v>
      </c>
      <c r="BK52" s="12">
        <f t="shared" si="17"/>
        <v>0</v>
      </c>
      <c r="BL52" s="12">
        <f t="shared" si="18"/>
        <v>0</v>
      </c>
    </row>
    <row r="53" spans="1:64" s="5" customFormat="1" ht="14.4" customHeight="1" x14ac:dyDescent="0.3">
      <c r="A53" s="151"/>
      <c r="B53" s="31"/>
      <c r="C53" s="24"/>
      <c r="D53" s="19"/>
      <c r="E53" s="25"/>
      <c r="F53" s="24"/>
      <c r="G53" s="19"/>
      <c r="H53" s="19"/>
      <c r="I53" s="19"/>
      <c r="J53" s="19"/>
      <c r="K53" s="19"/>
      <c r="L53" s="19"/>
      <c r="M53" s="19"/>
      <c r="N53" s="19"/>
      <c r="O53" s="19"/>
      <c r="P53" s="19"/>
      <c r="Q53" s="19"/>
      <c r="R53" s="19"/>
      <c r="S53" s="19"/>
      <c r="T53" s="19"/>
      <c r="U53" s="25"/>
      <c r="V53" s="68"/>
      <c r="W53" s="74"/>
      <c r="X53" s="74"/>
      <c r="Y53" s="74"/>
      <c r="Z53" s="74"/>
      <c r="AA53" s="74"/>
      <c r="AB53" s="74"/>
      <c r="AC53" s="74"/>
      <c r="AD53" s="74"/>
      <c r="AE53" s="74"/>
      <c r="AF53" s="74"/>
      <c r="AG53" s="68">
        <f t="shared" si="31"/>
        <v>0</v>
      </c>
      <c r="AH53" s="69">
        <f t="shared" si="32"/>
        <v>0</v>
      </c>
      <c r="AI53" s="15"/>
      <c r="AJ53" s="15"/>
      <c r="AK53" s="211"/>
      <c r="AM53" s="111" t="s">
        <v>244</v>
      </c>
      <c r="AN53" s="12">
        <f t="shared" si="33"/>
        <v>0</v>
      </c>
      <c r="AO53" s="104">
        <f t="shared" ref="AO53:AO58" si="40">(E53*1.25)*45</f>
        <v>0</v>
      </c>
      <c r="AV53" s="5">
        <f t="shared" si="38"/>
        <v>0</v>
      </c>
      <c r="AW53" s="12">
        <f t="shared" si="4"/>
        <v>0</v>
      </c>
      <c r="AX53" s="12">
        <f t="shared" si="5"/>
        <v>0</v>
      </c>
      <c r="AY53" s="12">
        <f t="shared" si="6"/>
        <v>0</v>
      </c>
      <c r="AZ53" s="12">
        <f t="shared" si="7"/>
        <v>0</v>
      </c>
      <c r="BA53" s="12">
        <f t="shared" si="8"/>
        <v>0</v>
      </c>
      <c r="BB53" s="12">
        <f t="shared" si="9"/>
        <v>0</v>
      </c>
      <c r="BC53" s="12">
        <f t="shared" si="10"/>
        <v>0</v>
      </c>
      <c r="BD53" s="12">
        <f t="shared" si="11"/>
        <v>0</v>
      </c>
      <c r="BE53" s="12">
        <f t="shared" si="12"/>
        <v>0</v>
      </c>
      <c r="BF53" s="12">
        <f t="shared" si="13"/>
        <v>0</v>
      </c>
      <c r="BG53" s="12">
        <f t="shared" si="27"/>
        <v>0</v>
      </c>
      <c r="BH53" s="12">
        <f t="shared" si="39"/>
        <v>0</v>
      </c>
      <c r="BI53" s="12">
        <f t="shared" si="15"/>
        <v>0</v>
      </c>
      <c r="BJ53" s="12">
        <f t="shared" si="16"/>
        <v>0</v>
      </c>
      <c r="BK53" s="12">
        <f t="shared" si="17"/>
        <v>0</v>
      </c>
      <c r="BL53" s="12">
        <f t="shared" si="18"/>
        <v>0</v>
      </c>
    </row>
    <row r="54" spans="1:64" s="5" customFormat="1" ht="14.4" customHeight="1" x14ac:dyDescent="0.3">
      <c r="A54" s="151"/>
      <c r="B54" s="31"/>
      <c r="C54" s="24"/>
      <c r="D54" s="19"/>
      <c r="E54" s="25"/>
      <c r="F54" s="24"/>
      <c r="G54" s="19"/>
      <c r="H54" s="19"/>
      <c r="I54" s="19"/>
      <c r="J54" s="19"/>
      <c r="K54" s="19"/>
      <c r="L54" s="19"/>
      <c r="M54" s="19"/>
      <c r="N54" s="19"/>
      <c r="O54" s="19"/>
      <c r="P54" s="19"/>
      <c r="Q54" s="19"/>
      <c r="R54" s="19"/>
      <c r="S54" s="19"/>
      <c r="T54" s="19"/>
      <c r="U54" s="25"/>
      <c r="V54" s="68"/>
      <c r="W54" s="74"/>
      <c r="X54" s="74"/>
      <c r="Y54" s="74"/>
      <c r="Z54" s="74"/>
      <c r="AA54" s="74"/>
      <c r="AB54" s="74"/>
      <c r="AC54" s="74"/>
      <c r="AD54" s="74"/>
      <c r="AE54" s="74"/>
      <c r="AF54" s="74"/>
      <c r="AG54" s="68">
        <f t="shared" si="31"/>
        <v>0</v>
      </c>
      <c r="AH54" s="69">
        <f t="shared" si="32"/>
        <v>0</v>
      </c>
      <c r="AI54" s="15"/>
      <c r="AJ54" s="15"/>
      <c r="AK54" s="211"/>
      <c r="AM54" s="111" t="s">
        <v>247</v>
      </c>
      <c r="AN54" s="12">
        <f t="shared" si="33"/>
        <v>0</v>
      </c>
      <c r="AO54" s="104">
        <f t="shared" si="40"/>
        <v>0</v>
      </c>
      <c r="AV54" s="5">
        <f t="shared" si="38"/>
        <v>0</v>
      </c>
      <c r="AW54" s="12">
        <f t="shared" si="4"/>
        <v>0</v>
      </c>
      <c r="AX54" s="12">
        <f t="shared" si="5"/>
        <v>0</v>
      </c>
      <c r="AY54" s="12">
        <f t="shared" si="6"/>
        <v>0</v>
      </c>
      <c r="AZ54" s="12">
        <f t="shared" si="7"/>
        <v>0</v>
      </c>
      <c r="BA54" s="12">
        <f t="shared" si="8"/>
        <v>0</v>
      </c>
      <c r="BB54" s="12">
        <f t="shared" si="9"/>
        <v>0</v>
      </c>
      <c r="BC54" s="12">
        <f t="shared" si="10"/>
        <v>0</v>
      </c>
      <c r="BD54" s="12">
        <f t="shared" si="11"/>
        <v>0</v>
      </c>
      <c r="BE54" s="12">
        <f t="shared" si="12"/>
        <v>0</v>
      </c>
      <c r="BF54" s="12">
        <f t="shared" si="13"/>
        <v>0</v>
      </c>
      <c r="BG54" s="12">
        <f t="shared" si="27"/>
        <v>0</v>
      </c>
      <c r="BH54" s="12">
        <f t="shared" si="39"/>
        <v>0</v>
      </c>
      <c r="BI54" s="12">
        <f t="shared" si="15"/>
        <v>0</v>
      </c>
      <c r="BJ54" s="12">
        <f t="shared" si="16"/>
        <v>0</v>
      </c>
      <c r="BK54" s="12">
        <f t="shared" si="17"/>
        <v>0</v>
      </c>
      <c r="BL54" s="12">
        <f t="shared" si="18"/>
        <v>0</v>
      </c>
    </row>
    <row r="55" spans="1:64" s="5" customFormat="1" ht="14.4" customHeight="1" x14ac:dyDescent="0.3">
      <c r="A55" s="151"/>
      <c r="B55" s="31"/>
      <c r="C55" s="24"/>
      <c r="D55" s="19"/>
      <c r="E55" s="25"/>
      <c r="F55" s="24"/>
      <c r="G55" s="19"/>
      <c r="H55" s="19"/>
      <c r="I55" s="19"/>
      <c r="J55" s="19"/>
      <c r="K55" s="19"/>
      <c r="L55" s="19"/>
      <c r="M55" s="19"/>
      <c r="N55" s="19"/>
      <c r="O55" s="19"/>
      <c r="P55" s="19"/>
      <c r="Q55" s="19"/>
      <c r="R55" s="19"/>
      <c r="S55" s="19"/>
      <c r="T55" s="19"/>
      <c r="U55" s="25"/>
      <c r="V55" s="68"/>
      <c r="W55" s="74"/>
      <c r="X55" s="74"/>
      <c r="Y55" s="74"/>
      <c r="Z55" s="74"/>
      <c r="AA55" s="74"/>
      <c r="AB55" s="74"/>
      <c r="AC55" s="74"/>
      <c r="AD55" s="74"/>
      <c r="AE55" s="74"/>
      <c r="AF55" s="74"/>
      <c r="AG55" s="68">
        <f t="shared" si="31"/>
        <v>0</v>
      </c>
      <c r="AH55" s="69">
        <f t="shared" si="32"/>
        <v>0</v>
      </c>
      <c r="AI55" s="15"/>
      <c r="AJ55" s="15"/>
      <c r="AK55" s="211"/>
      <c r="AM55" s="112"/>
      <c r="AN55" s="12">
        <f t="shared" si="33"/>
        <v>0</v>
      </c>
      <c r="AO55" s="104">
        <f t="shared" si="40"/>
        <v>0</v>
      </c>
      <c r="AV55" s="5">
        <f t="shared" si="38"/>
        <v>0</v>
      </c>
      <c r="AW55" s="12">
        <f t="shared" si="4"/>
        <v>0</v>
      </c>
      <c r="AX55" s="12">
        <f t="shared" si="5"/>
        <v>0</v>
      </c>
      <c r="AY55" s="12">
        <f t="shared" si="6"/>
        <v>0</v>
      </c>
      <c r="AZ55" s="12">
        <f t="shared" si="7"/>
        <v>0</v>
      </c>
      <c r="BA55" s="12">
        <f t="shared" si="8"/>
        <v>0</v>
      </c>
      <c r="BB55" s="12">
        <f t="shared" si="9"/>
        <v>0</v>
      </c>
      <c r="BC55" s="12">
        <f t="shared" si="10"/>
        <v>0</v>
      </c>
      <c r="BD55" s="12">
        <f t="shared" si="11"/>
        <v>0</v>
      </c>
      <c r="BE55" s="12">
        <f t="shared" si="12"/>
        <v>0</v>
      </c>
      <c r="BF55" s="12">
        <f t="shared" si="13"/>
        <v>0</v>
      </c>
      <c r="BG55" s="12">
        <f t="shared" si="27"/>
        <v>0</v>
      </c>
      <c r="BH55" s="12">
        <f t="shared" si="39"/>
        <v>0</v>
      </c>
      <c r="BI55" s="12">
        <f t="shared" si="15"/>
        <v>0</v>
      </c>
      <c r="BJ55" s="12">
        <f t="shared" si="16"/>
        <v>0</v>
      </c>
      <c r="BK55" s="12">
        <f t="shared" si="17"/>
        <v>0</v>
      </c>
      <c r="BL55" s="12">
        <f t="shared" si="18"/>
        <v>0</v>
      </c>
    </row>
    <row r="56" spans="1:64" s="5" customFormat="1" ht="14.4" customHeight="1" x14ac:dyDescent="0.3">
      <c r="A56" s="151"/>
      <c r="B56" s="31"/>
      <c r="C56" s="24"/>
      <c r="D56" s="19"/>
      <c r="E56" s="25"/>
      <c r="F56" s="24"/>
      <c r="G56" s="19"/>
      <c r="H56" s="19"/>
      <c r="I56" s="19"/>
      <c r="J56" s="19"/>
      <c r="K56" s="19"/>
      <c r="L56" s="19"/>
      <c r="M56" s="19"/>
      <c r="N56" s="19"/>
      <c r="O56" s="19"/>
      <c r="P56" s="19"/>
      <c r="Q56" s="19"/>
      <c r="R56" s="19"/>
      <c r="S56" s="19"/>
      <c r="T56" s="19"/>
      <c r="U56" s="25"/>
      <c r="V56" s="68"/>
      <c r="W56" s="74"/>
      <c r="X56" s="74"/>
      <c r="Y56" s="74"/>
      <c r="Z56" s="74"/>
      <c r="AA56" s="74"/>
      <c r="AB56" s="74"/>
      <c r="AC56" s="74"/>
      <c r="AD56" s="74"/>
      <c r="AE56" s="74"/>
      <c r="AF56" s="74"/>
      <c r="AG56" s="68">
        <f t="shared" si="31"/>
        <v>0</v>
      </c>
      <c r="AH56" s="69">
        <f t="shared" si="32"/>
        <v>0</v>
      </c>
      <c r="AI56" s="15"/>
      <c r="AJ56" s="15"/>
      <c r="AK56" s="211"/>
      <c r="AM56" s="112"/>
      <c r="AN56" s="12">
        <f t="shared" si="33"/>
        <v>0</v>
      </c>
      <c r="AO56" s="104">
        <f t="shared" si="40"/>
        <v>0</v>
      </c>
      <c r="AV56" s="5">
        <f t="shared" si="38"/>
        <v>0</v>
      </c>
      <c r="AW56" s="12">
        <f t="shared" si="4"/>
        <v>0</v>
      </c>
      <c r="AX56" s="12">
        <f t="shared" si="5"/>
        <v>0</v>
      </c>
      <c r="AY56" s="12">
        <f t="shared" si="6"/>
        <v>0</v>
      </c>
      <c r="AZ56" s="12">
        <f t="shared" si="7"/>
        <v>0</v>
      </c>
      <c r="BA56" s="12">
        <f t="shared" si="8"/>
        <v>0</v>
      </c>
      <c r="BB56" s="12">
        <f t="shared" si="9"/>
        <v>0</v>
      </c>
      <c r="BC56" s="12">
        <f t="shared" si="10"/>
        <v>0</v>
      </c>
      <c r="BD56" s="12">
        <f t="shared" si="11"/>
        <v>0</v>
      </c>
      <c r="BE56" s="12">
        <f t="shared" si="12"/>
        <v>0</v>
      </c>
      <c r="BF56" s="12">
        <f t="shared" si="13"/>
        <v>0</v>
      </c>
      <c r="BG56" s="12">
        <f t="shared" si="27"/>
        <v>0</v>
      </c>
      <c r="BH56" s="12">
        <f t="shared" si="39"/>
        <v>0</v>
      </c>
      <c r="BI56" s="12">
        <f t="shared" si="15"/>
        <v>0</v>
      </c>
      <c r="BJ56" s="12">
        <f t="shared" si="16"/>
        <v>0</v>
      </c>
      <c r="BK56" s="12">
        <f t="shared" si="17"/>
        <v>0</v>
      </c>
      <c r="BL56" s="12">
        <f t="shared" si="18"/>
        <v>0</v>
      </c>
    </row>
    <row r="57" spans="1:64" s="5" customFormat="1" ht="14.4" customHeight="1" x14ac:dyDescent="0.3">
      <c r="A57" s="151"/>
      <c r="B57" s="31"/>
      <c r="C57" s="24"/>
      <c r="D57" s="19"/>
      <c r="E57" s="25"/>
      <c r="F57" s="24"/>
      <c r="G57" s="19"/>
      <c r="H57" s="19"/>
      <c r="I57" s="19"/>
      <c r="J57" s="19"/>
      <c r="K57" s="19"/>
      <c r="L57" s="19"/>
      <c r="M57" s="19"/>
      <c r="N57" s="19"/>
      <c r="O57" s="19"/>
      <c r="P57" s="19"/>
      <c r="Q57" s="19"/>
      <c r="R57" s="19"/>
      <c r="S57" s="19"/>
      <c r="T57" s="19"/>
      <c r="U57" s="25"/>
      <c r="V57" s="68"/>
      <c r="W57" s="74"/>
      <c r="X57" s="74"/>
      <c r="Y57" s="74"/>
      <c r="Z57" s="74"/>
      <c r="AA57" s="74"/>
      <c r="AB57" s="74"/>
      <c r="AC57" s="74"/>
      <c r="AD57" s="74"/>
      <c r="AE57" s="74"/>
      <c r="AF57" s="74"/>
      <c r="AG57" s="68">
        <f t="shared" si="31"/>
        <v>0</v>
      </c>
      <c r="AH57" s="69">
        <f t="shared" si="32"/>
        <v>0</v>
      </c>
      <c r="AI57" s="15"/>
      <c r="AJ57" s="15"/>
      <c r="AK57" s="211"/>
      <c r="AM57" s="112"/>
      <c r="AN57" s="12">
        <f t="shared" si="33"/>
        <v>0</v>
      </c>
      <c r="AO57" s="104">
        <f t="shared" si="40"/>
        <v>0</v>
      </c>
      <c r="AV57" s="5">
        <f t="shared" si="38"/>
        <v>0</v>
      </c>
      <c r="AW57" s="12">
        <f t="shared" si="4"/>
        <v>0</v>
      </c>
      <c r="AX57" s="12">
        <f t="shared" si="5"/>
        <v>0</v>
      </c>
      <c r="AY57" s="12">
        <f t="shared" si="6"/>
        <v>0</v>
      </c>
      <c r="AZ57" s="12">
        <f t="shared" si="7"/>
        <v>0</v>
      </c>
      <c r="BA57" s="12">
        <f t="shared" si="8"/>
        <v>0</v>
      </c>
      <c r="BB57" s="12">
        <f t="shared" si="9"/>
        <v>0</v>
      </c>
      <c r="BC57" s="12">
        <f t="shared" si="10"/>
        <v>0</v>
      </c>
      <c r="BD57" s="12">
        <f t="shared" si="11"/>
        <v>0</v>
      </c>
      <c r="BE57" s="12">
        <f t="shared" si="12"/>
        <v>0</v>
      </c>
      <c r="BF57" s="12">
        <f t="shared" si="13"/>
        <v>0</v>
      </c>
      <c r="BG57" s="12">
        <f t="shared" si="27"/>
        <v>0</v>
      </c>
      <c r="BH57" s="12">
        <f t="shared" si="39"/>
        <v>0</v>
      </c>
      <c r="BI57" s="12">
        <f t="shared" si="15"/>
        <v>0</v>
      </c>
      <c r="BJ57" s="12">
        <f t="shared" si="16"/>
        <v>0</v>
      </c>
      <c r="BK57" s="12">
        <f t="shared" si="17"/>
        <v>0</v>
      </c>
      <c r="BL57" s="12">
        <f t="shared" si="18"/>
        <v>0</v>
      </c>
    </row>
    <row r="58" spans="1:64" s="5" customFormat="1" ht="14.4" customHeight="1" x14ac:dyDescent="0.3">
      <c r="A58" s="151"/>
      <c r="B58" s="31"/>
      <c r="C58" s="24"/>
      <c r="D58" s="19"/>
      <c r="E58" s="25"/>
      <c r="F58" s="24"/>
      <c r="G58" s="19"/>
      <c r="H58" s="19"/>
      <c r="I58" s="19"/>
      <c r="J58" s="19"/>
      <c r="K58" s="19"/>
      <c r="L58" s="19"/>
      <c r="M58" s="19"/>
      <c r="N58" s="19"/>
      <c r="O58" s="19"/>
      <c r="P58" s="19"/>
      <c r="Q58" s="19"/>
      <c r="R58" s="19"/>
      <c r="S58" s="19"/>
      <c r="T58" s="19"/>
      <c r="U58" s="25"/>
      <c r="V58" s="68"/>
      <c r="W58" s="74"/>
      <c r="X58" s="74"/>
      <c r="Y58" s="74"/>
      <c r="Z58" s="74"/>
      <c r="AA58" s="74"/>
      <c r="AB58" s="74"/>
      <c r="AC58" s="74"/>
      <c r="AD58" s="74"/>
      <c r="AE58" s="74"/>
      <c r="AF58" s="74"/>
      <c r="AG58" s="68">
        <f t="shared" si="31"/>
        <v>0</v>
      </c>
      <c r="AH58" s="69">
        <f t="shared" si="32"/>
        <v>0</v>
      </c>
      <c r="AI58" s="141"/>
      <c r="AJ58" s="141"/>
      <c r="AK58" s="212"/>
      <c r="AM58" s="112"/>
      <c r="AN58" s="12">
        <f t="shared" si="33"/>
        <v>0</v>
      </c>
      <c r="AO58" s="104">
        <f t="shared" si="40"/>
        <v>0</v>
      </c>
      <c r="AV58" s="5">
        <f t="shared" si="38"/>
        <v>0</v>
      </c>
      <c r="AW58" s="12">
        <f t="shared" si="4"/>
        <v>0</v>
      </c>
      <c r="AX58" s="12">
        <f t="shared" si="5"/>
        <v>0</v>
      </c>
      <c r="AY58" s="12">
        <f t="shared" si="6"/>
        <v>0</v>
      </c>
      <c r="AZ58" s="12">
        <f t="shared" si="7"/>
        <v>0</v>
      </c>
      <c r="BA58" s="12">
        <f t="shared" si="8"/>
        <v>0</v>
      </c>
      <c r="BB58" s="12">
        <f t="shared" si="9"/>
        <v>0</v>
      </c>
      <c r="BC58" s="12">
        <f t="shared" si="10"/>
        <v>0</v>
      </c>
      <c r="BD58" s="12">
        <f t="shared" si="11"/>
        <v>0</v>
      </c>
      <c r="BE58" s="12">
        <f t="shared" si="12"/>
        <v>0</v>
      </c>
      <c r="BF58" s="12">
        <f t="shared" si="13"/>
        <v>0</v>
      </c>
      <c r="BG58" s="12">
        <f t="shared" si="27"/>
        <v>0</v>
      </c>
      <c r="BH58" s="12">
        <f t="shared" si="39"/>
        <v>0</v>
      </c>
      <c r="BI58" s="12">
        <f t="shared" si="15"/>
        <v>0</v>
      </c>
      <c r="BJ58" s="12">
        <f t="shared" si="16"/>
        <v>0</v>
      </c>
      <c r="BK58" s="12">
        <f t="shared" si="17"/>
        <v>0</v>
      </c>
      <c r="BL58" s="12">
        <f t="shared" si="18"/>
        <v>0</v>
      </c>
    </row>
    <row r="59" spans="1:64" s="5" customFormat="1" ht="14.4" customHeight="1" x14ac:dyDescent="0.3">
      <c r="A59" s="15">
        <f>COUNTA(A52:A58)</f>
        <v>0</v>
      </c>
      <c r="B59" s="15" t="s">
        <v>44</v>
      </c>
      <c r="C59" s="26">
        <f>SUM(C52:C58)</f>
        <v>0</v>
      </c>
      <c r="D59" s="29">
        <f>SUM(D52:D58)</f>
        <v>0</v>
      </c>
      <c r="E59" s="29">
        <f>SUM(E52:E58)</f>
        <v>0</v>
      </c>
      <c r="F59" s="26"/>
      <c r="G59" s="27"/>
      <c r="H59" s="27"/>
      <c r="I59" s="27"/>
      <c r="J59" s="27"/>
      <c r="K59" s="27"/>
      <c r="L59" s="29"/>
      <c r="M59" s="27"/>
      <c r="N59" s="27"/>
      <c r="O59" s="27"/>
      <c r="P59" s="27"/>
      <c r="Q59" s="152"/>
      <c r="R59" s="27"/>
      <c r="S59" s="27"/>
      <c r="T59" s="27"/>
      <c r="U59" s="28"/>
      <c r="V59" s="70">
        <f>SUM(V52:V58)</f>
        <v>0</v>
      </c>
      <c r="W59" s="75">
        <f>SUM(W52:W58)</f>
        <v>0</v>
      </c>
      <c r="X59" s="75">
        <f t="shared" ref="X59:AE59" si="41">SUM(X52:X58)</f>
        <v>0</v>
      </c>
      <c r="Y59" s="75">
        <f t="shared" si="41"/>
        <v>0</v>
      </c>
      <c r="Z59" s="75">
        <f t="shared" si="41"/>
        <v>0</v>
      </c>
      <c r="AA59" s="75">
        <f t="shared" si="41"/>
        <v>0</v>
      </c>
      <c r="AB59" s="75">
        <f t="shared" si="41"/>
        <v>0</v>
      </c>
      <c r="AC59" s="75">
        <f t="shared" si="41"/>
        <v>0</v>
      </c>
      <c r="AD59" s="75">
        <f t="shared" si="41"/>
        <v>0</v>
      </c>
      <c r="AE59" s="75">
        <f t="shared" si="41"/>
        <v>0</v>
      </c>
      <c r="AF59" s="75">
        <f t="shared" ref="AF59:AK59" si="42">SUM(AF52:AF58)</f>
        <v>0</v>
      </c>
      <c r="AG59" s="70">
        <f t="shared" si="42"/>
        <v>0</v>
      </c>
      <c r="AH59" s="71">
        <f t="shared" si="42"/>
        <v>0</v>
      </c>
      <c r="AI59" s="90">
        <f t="shared" si="42"/>
        <v>0</v>
      </c>
      <c r="AJ59" s="90">
        <f t="shared" si="42"/>
        <v>0</v>
      </c>
      <c r="AK59" s="213">
        <f t="shared" si="42"/>
        <v>0</v>
      </c>
      <c r="AM59" s="112"/>
      <c r="AN59" s="12">
        <f>SUM(AN52:AN58)</f>
        <v>0</v>
      </c>
      <c r="AO59" s="12">
        <f>SUM(AO52:AO58)</f>
        <v>0</v>
      </c>
      <c r="AP59" s="5" t="s">
        <v>44</v>
      </c>
      <c r="AU59" s="5" t="s">
        <v>15</v>
      </c>
      <c r="AV59" s="5">
        <f>SUM(AV52:AV58)</f>
        <v>0</v>
      </c>
      <c r="AW59" s="12"/>
      <c r="AX59" s="12"/>
      <c r="AY59" s="12"/>
      <c r="AZ59" s="12"/>
      <c r="BA59" s="12"/>
      <c r="BB59" s="12"/>
      <c r="BC59" s="12"/>
      <c r="BD59" s="12"/>
      <c r="BE59" s="12"/>
      <c r="BF59" s="12"/>
      <c r="BG59" s="12"/>
      <c r="BH59" s="12"/>
      <c r="BI59" s="12"/>
      <c r="BJ59" s="12"/>
      <c r="BK59" s="12"/>
      <c r="BL59" s="12"/>
    </row>
    <row r="60" spans="1:64" s="5" customFormat="1" ht="21" customHeight="1" x14ac:dyDescent="0.3">
      <c r="A60" s="55"/>
      <c r="B60" s="56"/>
      <c r="C60" s="230" t="s">
        <v>47</v>
      </c>
      <c r="D60" s="231"/>
      <c r="E60" s="232"/>
      <c r="F60" s="230" t="s">
        <v>48</v>
      </c>
      <c r="G60" s="231"/>
      <c r="H60" s="231"/>
      <c r="I60" s="231"/>
      <c r="J60" s="231"/>
      <c r="K60" s="231"/>
      <c r="L60" s="231"/>
      <c r="M60" s="231"/>
      <c r="N60" s="231"/>
      <c r="O60" s="231"/>
      <c r="P60" s="231"/>
      <c r="Q60" s="231"/>
      <c r="R60" s="231"/>
      <c r="S60" s="231"/>
      <c r="T60" s="231"/>
      <c r="U60" s="232"/>
      <c r="V60" s="233" t="s">
        <v>78</v>
      </c>
      <c r="W60" s="234"/>
      <c r="X60" s="234"/>
      <c r="Y60" s="234"/>
      <c r="Z60" s="234"/>
      <c r="AA60" s="234"/>
      <c r="AB60" s="234"/>
      <c r="AC60" s="234"/>
      <c r="AD60" s="234"/>
      <c r="AE60" s="234"/>
      <c r="AF60" s="235"/>
      <c r="AG60" s="233" t="s">
        <v>56</v>
      </c>
      <c r="AH60" s="235"/>
      <c r="AK60" s="214"/>
      <c r="AM60" s="112"/>
      <c r="AN60" s="12"/>
      <c r="AO60" s="104"/>
      <c r="AW60" s="12"/>
      <c r="AX60" s="12"/>
      <c r="AY60" s="12"/>
      <c r="AZ60" s="12"/>
      <c r="BA60" s="12"/>
      <c r="BB60" s="12"/>
      <c r="BC60" s="12"/>
      <c r="BD60" s="12"/>
      <c r="BE60" s="12"/>
      <c r="BF60" s="12"/>
      <c r="BG60" s="12"/>
      <c r="BH60" s="12"/>
      <c r="BI60" s="12"/>
      <c r="BJ60" s="12"/>
      <c r="BK60" s="12"/>
      <c r="BL60" s="12"/>
    </row>
    <row r="61" spans="1:64" s="5" customFormat="1" ht="14.4" customHeight="1" x14ac:dyDescent="0.3">
      <c r="A61" s="30" t="s">
        <v>377</v>
      </c>
      <c r="B61" s="30" t="s">
        <v>32</v>
      </c>
      <c r="C61" s="23" t="s">
        <v>19</v>
      </c>
      <c r="D61" s="23" t="s">
        <v>45</v>
      </c>
      <c r="E61" s="23" t="s">
        <v>46</v>
      </c>
      <c r="F61" s="23" t="s">
        <v>4</v>
      </c>
      <c r="G61" s="23" t="s">
        <v>5</v>
      </c>
      <c r="H61" s="23" t="s">
        <v>7</v>
      </c>
      <c r="I61" s="23" t="s">
        <v>6</v>
      </c>
      <c r="J61" s="23" t="s">
        <v>9</v>
      </c>
      <c r="K61" s="23" t="s">
        <v>10</v>
      </c>
      <c r="L61" s="23" t="s">
        <v>8</v>
      </c>
      <c r="M61" s="23" t="s">
        <v>14</v>
      </c>
      <c r="N61" s="23" t="s">
        <v>11</v>
      </c>
      <c r="O61" s="23" t="s">
        <v>12</v>
      </c>
      <c r="P61" s="23" t="s">
        <v>49</v>
      </c>
      <c r="Q61" s="23" t="s">
        <v>378</v>
      </c>
      <c r="R61" s="23" t="s">
        <v>50</v>
      </c>
      <c r="S61" s="23" t="s">
        <v>51</v>
      </c>
      <c r="T61" s="23" t="s">
        <v>52</v>
      </c>
      <c r="U61" s="23" t="s">
        <v>13</v>
      </c>
      <c r="V61" s="67" t="s">
        <v>33</v>
      </c>
      <c r="W61" s="67" t="s">
        <v>35</v>
      </c>
      <c r="X61" s="67" t="s">
        <v>34</v>
      </c>
      <c r="Y61" s="67" t="s">
        <v>36</v>
      </c>
      <c r="Z61" s="67" t="s">
        <v>37</v>
      </c>
      <c r="AA61" s="67" t="s">
        <v>38</v>
      </c>
      <c r="AB61" s="67" t="s">
        <v>39</v>
      </c>
      <c r="AC61" s="67" t="s">
        <v>40</v>
      </c>
      <c r="AD61" s="67" t="s">
        <v>41</v>
      </c>
      <c r="AE61" s="67" t="s">
        <v>42</v>
      </c>
      <c r="AF61" s="67" t="s">
        <v>43</v>
      </c>
      <c r="AG61" s="67" t="s">
        <v>33</v>
      </c>
      <c r="AH61" s="67" t="s">
        <v>57</v>
      </c>
      <c r="AI61" s="124" t="s">
        <v>300</v>
      </c>
      <c r="AJ61" s="90" t="s">
        <v>468</v>
      </c>
      <c r="AK61" s="215" t="s">
        <v>417</v>
      </c>
      <c r="AL61" s="21"/>
      <c r="AM61" s="112"/>
      <c r="AN61" s="107"/>
      <c r="AO61" s="108"/>
      <c r="AP61" s="20"/>
      <c r="AQ61" s="20"/>
      <c r="AR61" s="20"/>
      <c r="AS61" s="20"/>
      <c r="AW61" s="12"/>
      <c r="AX61" s="12"/>
      <c r="AY61" s="12"/>
      <c r="AZ61" s="12"/>
      <c r="BA61" s="12"/>
      <c r="BB61" s="12"/>
      <c r="BC61" s="12"/>
      <c r="BD61" s="12"/>
      <c r="BE61" s="12"/>
      <c r="BF61" s="12"/>
      <c r="BG61" s="12"/>
      <c r="BH61" s="12"/>
      <c r="BI61" s="12"/>
      <c r="BJ61" s="12"/>
      <c r="BK61" s="12"/>
      <c r="BL61" s="12"/>
    </row>
    <row r="62" spans="1:64" s="5" customFormat="1" ht="14.4" customHeight="1" x14ac:dyDescent="0.3">
      <c r="A62" s="150"/>
      <c r="B62" s="31"/>
      <c r="C62" s="24"/>
      <c r="D62" s="19"/>
      <c r="E62" s="25"/>
      <c r="F62" s="24"/>
      <c r="G62" s="19"/>
      <c r="H62" s="19"/>
      <c r="I62" s="19"/>
      <c r="J62" s="19"/>
      <c r="K62" s="19"/>
      <c r="L62" s="19"/>
      <c r="M62" s="19"/>
      <c r="N62" s="19"/>
      <c r="O62" s="19"/>
      <c r="P62" s="19"/>
      <c r="Q62" s="19"/>
      <c r="R62" s="19"/>
      <c r="S62" s="19"/>
      <c r="T62" s="19"/>
      <c r="U62" s="25"/>
      <c r="V62" s="68"/>
      <c r="W62" s="74"/>
      <c r="X62" s="74"/>
      <c r="Y62" s="74"/>
      <c r="Z62" s="74"/>
      <c r="AA62" s="74"/>
      <c r="AB62" s="74"/>
      <c r="AC62" s="74"/>
      <c r="AD62" s="74"/>
      <c r="AE62" s="74"/>
      <c r="AF62" s="69"/>
      <c r="AG62" s="68">
        <f t="shared" ref="AG62:AG85" si="43">V62+W62</f>
        <v>0</v>
      </c>
      <c r="AH62" s="69">
        <f t="shared" ref="AH62:AH85" si="44">SUM(X62:AF62)</f>
        <v>0</v>
      </c>
      <c r="AI62" s="140"/>
      <c r="AJ62" s="140"/>
      <c r="AK62" s="210"/>
      <c r="AM62" s="111" t="s">
        <v>237</v>
      </c>
      <c r="AN62" s="12">
        <f t="shared" ref="AN62:AN85" si="45">IFERROR((E62/C62)*(AG62+AH62),0)</f>
        <v>0</v>
      </c>
      <c r="AO62" s="104">
        <f>(E62*2.5)*38</f>
        <v>0</v>
      </c>
      <c r="AQ62" s="121" t="s">
        <v>257</v>
      </c>
      <c r="AV62" s="5">
        <f t="shared" ref="AV62:AV85" si="46">IFERROR((AG62+AH62)/(C62*52),0)</f>
        <v>0</v>
      </c>
      <c r="AW62" s="12">
        <f t="shared" si="4"/>
        <v>0</v>
      </c>
      <c r="AX62" s="12">
        <f t="shared" si="5"/>
        <v>0</v>
      </c>
      <c r="AY62" s="12">
        <f t="shared" si="6"/>
        <v>0</v>
      </c>
      <c r="AZ62" s="12">
        <f t="shared" si="7"/>
        <v>0</v>
      </c>
      <c r="BA62" s="12">
        <f t="shared" si="8"/>
        <v>0</v>
      </c>
      <c r="BB62" s="12">
        <f t="shared" si="9"/>
        <v>0</v>
      </c>
      <c r="BC62" s="12">
        <f t="shared" si="10"/>
        <v>0</v>
      </c>
      <c r="BD62" s="12">
        <f t="shared" si="11"/>
        <v>0</v>
      </c>
      <c r="BE62" s="12">
        <f t="shared" si="12"/>
        <v>0</v>
      </c>
      <c r="BF62" s="12">
        <f t="shared" si="13"/>
        <v>0</v>
      </c>
      <c r="BG62" s="12">
        <f t="shared" si="27"/>
        <v>0</v>
      </c>
      <c r="BH62" s="12">
        <f t="shared" ref="BH62:BH85" si="47">(Q62*0.01)*(AG62+AH62)</f>
        <v>0</v>
      </c>
      <c r="BI62" s="12">
        <f t="shared" si="15"/>
        <v>0</v>
      </c>
      <c r="BJ62" s="12">
        <f t="shared" si="16"/>
        <v>0</v>
      </c>
      <c r="BK62" s="12">
        <f t="shared" si="17"/>
        <v>0</v>
      </c>
      <c r="BL62" s="12">
        <f t="shared" si="18"/>
        <v>0</v>
      </c>
    </row>
    <row r="63" spans="1:64" s="5" customFormat="1" ht="14.4" customHeight="1" x14ac:dyDescent="0.3">
      <c r="A63" s="150"/>
      <c r="B63" s="31"/>
      <c r="C63" s="24"/>
      <c r="D63" s="19"/>
      <c r="E63" s="25"/>
      <c r="F63" s="24"/>
      <c r="G63" s="19"/>
      <c r="H63" s="19"/>
      <c r="I63" s="19"/>
      <c r="J63" s="19"/>
      <c r="K63" s="19"/>
      <c r="L63" s="19"/>
      <c r="M63" s="19"/>
      <c r="N63" s="19"/>
      <c r="O63" s="19"/>
      <c r="P63" s="19"/>
      <c r="Q63" s="19"/>
      <c r="R63" s="19"/>
      <c r="S63" s="19"/>
      <c r="T63" s="19"/>
      <c r="U63" s="25"/>
      <c r="V63" s="68"/>
      <c r="W63" s="74"/>
      <c r="X63" s="74"/>
      <c r="Y63" s="74"/>
      <c r="Z63" s="74"/>
      <c r="AA63" s="74"/>
      <c r="AB63" s="74"/>
      <c r="AC63" s="74"/>
      <c r="AD63" s="74"/>
      <c r="AE63" s="74"/>
      <c r="AF63" s="69"/>
      <c r="AG63" s="68">
        <f t="shared" si="43"/>
        <v>0</v>
      </c>
      <c r="AH63" s="69">
        <f t="shared" si="44"/>
        <v>0</v>
      </c>
      <c r="AI63" s="15"/>
      <c r="AJ63" s="15"/>
      <c r="AK63" s="211"/>
      <c r="AM63" s="111" t="s">
        <v>238</v>
      </c>
      <c r="AN63" s="12">
        <f t="shared" si="45"/>
        <v>0</v>
      </c>
      <c r="AO63" s="104">
        <f t="shared" ref="AO63:AO85" si="48">(E63*2.5)*38</f>
        <v>0</v>
      </c>
      <c r="AV63" s="5">
        <f t="shared" si="46"/>
        <v>0</v>
      </c>
      <c r="AW63" s="12">
        <f t="shared" si="4"/>
        <v>0</v>
      </c>
      <c r="AX63" s="12">
        <f t="shared" si="5"/>
        <v>0</v>
      </c>
      <c r="AY63" s="12">
        <f t="shared" si="6"/>
        <v>0</v>
      </c>
      <c r="AZ63" s="12">
        <f t="shared" si="7"/>
        <v>0</v>
      </c>
      <c r="BA63" s="12">
        <f t="shared" si="8"/>
        <v>0</v>
      </c>
      <c r="BB63" s="12">
        <f t="shared" si="9"/>
        <v>0</v>
      </c>
      <c r="BC63" s="12">
        <f t="shared" si="10"/>
        <v>0</v>
      </c>
      <c r="BD63" s="12">
        <f t="shared" si="11"/>
        <v>0</v>
      </c>
      <c r="BE63" s="12">
        <f t="shared" si="12"/>
        <v>0</v>
      </c>
      <c r="BF63" s="12">
        <f t="shared" si="13"/>
        <v>0</v>
      </c>
      <c r="BG63" s="12">
        <f t="shared" si="27"/>
        <v>0</v>
      </c>
      <c r="BH63" s="12">
        <f t="shared" si="47"/>
        <v>0</v>
      </c>
      <c r="BI63" s="12">
        <f t="shared" si="15"/>
        <v>0</v>
      </c>
      <c r="BJ63" s="12">
        <f t="shared" si="16"/>
        <v>0</v>
      </c>
      <c r="BK63" s="12">
        <f t="shared" si="17"/>
        <v>0</v>
      </c>
      <c r="BL63" s="12">
        <f t="shared" si="18"/>
        <v>0</v>
      </c>
    </row>
    <row r="64" spans="1:64" s="5" customFormat="1" ht="14.4" customHeight="1" x14ac:dyDescent="0.3">
      <c r="A64" s="150"/>
      <c r="B64" s="31"/>
      <c r="C64" s="24"/>
      <c r="D64" s="19"/>
      <c r="E64" s="25"/>
      <c r="F64" s="24"/>
      <c r="G64" s="19"/>
      <c r="H64" s="19"/>
      <c r="I64" s="19"/>
      <c r="J64" s="19"/>
      <c r="K64" s="19"/>
      <c r="L64" s="19"/>
      <c r="M64" s="19"/>
      <c r="N64" s="19"/>
      <c r="O64" s="19"/>
      <c r="P64" s="19"/>
      <c r="Q64" s="19"/>
      <c r="R64" s="19"/>
      <c r="S64" s="19"/>
      <c r="T64" s="19"/>
      <c r="U64" s="25"/>
      <c r="V64" s="68"/>
      <c r="W64" s="74"/>
      <c r="X64" s="74"/>
      <c r="Y64" s="74"/>
      <c r="Z64" s="74"/>
      <c r="AA64" s="74"/>
      <c r="AB64" s="74"/>
      <c r="AC64" s="74"/>
      <c r="AD64" s="74"/>
      <c r="AE64" s="74"/>
      <c r="AF64" s="69"/>
      <c r="AG64" s="68">
        <f t="shared" si="43"/>
        <v>0</v>
      </c>
      <c r="AH64" s="69">
        <f t="shared" si="44"/>
        <v>0</v>
      </c>
      <c r="AI64" s="15"/>
      <c r="AJ64" s="15"/>
      <c r="AK64" s="211"/>
      <c r="AM64" s="111" t="s">
        <v>239</v>
      </c>
      <c r="AN64" s="12">
        <f t="shared" si="45"/>
        <v>0</v>
      </c>
      <c r="AO64" s="104">
        <f t="shared" si="48"/>
        <v>0</v>
      </c>
      <c r="AV64" s="5">
        <f t="shared" si="46"/>
        <v>0</v>
      </c>
      <c r="AW64" s="12">
        <f t="shared" si="4"/>
        <v>0</v>
      </c>
      <c r="AX64" s="12">
        <f t="shared" si="5"/>
        <v>0</v>
      </c>
      <c r="AY64" s="12">
        <f t="shared" si="6"/>
        <v>0</v>
      </c>
      <c r="AZ64" s="12">
        <f t="shared" si="7"/>
        <v>0</v>
      </c>
      <c r="BA64" s="12">
        <f t="shared" si="8"/>
        <v>0</v>
      </c>
      <c r="BB64" s="12">
        <f t="shared" si="9"/>
        <v>0</v>
      </c>
      <c r="BC64" s="12">
        <f t="shared" si="10"/>
        <v>0</v>
      </c>
      <c r="BD64" s="12">
        <f t="shared" si="11"/>
        <v>0</v>
      </c>
      <c r="BE64" s="12">
        <f t="shared" si="12"/>
        <v>0</v>
      </c>
      <c r="BF64" s="12">
        <f t="shared" si="13"/>
        <v>0</v>
      </c>
      <c r="BG64" s="12">
        <f t="shared" si="27"/>
        <v>0</v>
      </c>
      <c r="BH64" s="12">
        <f t="shared" si="47"/>
        <v>0</v>
      </c>
      <c r="BI64" s="12">
        <f t="shared" si="15"/>
        <v>0</v>
      </c>
      <c r="BJ64" s="12">
        <f t="shared" si="16"/>
        <v>0</v>
      </c>
      <c r="BK64" s="12">
        <f t="shared" si="17"/>
        <v>0</v>
      </c>
      <c r="BL64" s="12">
        <f t="shared" si="18"/>
        <v>0</v>
      </c>
    </row>
    <row r="65" spans="1:64" s="5" customFormat="1" ht="14.4" customHeight="1" x14ac:dyDescent="0.3">
      <c r="A65" s="150"/>
      <c r="B65" s="31"/>
      <c r="C65" s="24"/>
      <c r="D65" s="19"/>
      <c r="E65" s="25"/>
      <c r="F65" s="24"/>
      <c r="G65" s="19"/>
      <c r="H65" s="19"/>
      <c r="I65" s="19"/>
      <c r="J65" s="19"/>
      <c r="K65" s="19"/>
      <c r="L65" s="19"/>
      <c r="M65" s="19"/>
      <c r="N65" s="19"/>
      <c r="O65" s="19"/>
      <c r="P65" s="19"/>
      <c r="Q65" s="19"/>
      <c r="R65" s="19"/>
      <c r="S65" s="19"/>
      <c r="T65" s="19"/>
      <c r="U65" s="25"/>
      <c r="V65" s="68"/>
      <c r="W65" s="74"/>
      <c r="X65" s="74"/>
      <c r="Y65" s="74"/>
      <c r="Z65" s="74"/>
      <c r="AA65" s="74"/>
      <c r="AB65" s="74"/>
      <c r="AC65" s="74"/>
      <c r="AD65" s="74"/>
      <c r="AE65" s="74"/>
      <c r="AF65" s="69"/>
      <c r="AG65" s="68">
        <f t="shared" si="43"/>
        <v>0</v>
      </c>
      <c r="AH65" s="69">
        <f t="shared" si="44"/>
        <v>0</v>
      </c>
      <c r="AI65" s="15"/>
      <c r="AJ65" s="15"/>
      <c r="AK65" s="211"/>
      <c r="AM65" s="111" t="s">
        <v>240</v>
      </c>
      <c r="AN65" s="12">
        <f t="shared" si="45"/>
        <v>0</v>
      </c>
      <c r="AO65" s="104">
        <f t="shared" si="48"/>
        <v>0</v>
      </c>
      <c r="AV65" s="5">
        <f t="shared" si="46"/>
        <v>0</v>
      </c>
      <c r="AW65" s="12">
        <f t="shared" si="4"/>
        <v>0</v>
      </c>
      <c r="AX65" s="12">
        <f t="shared" si="5"/>
        <v>0</v>
      </c>
      <c r="AY65" s="12">
        <f t="shared" si="6"/>
        <v>0</v>
      </c>
      <c r="AZ65" s="12">
        <f t="shared" si="7"/>
        <v>0</v>
      </c>
      <c r="BA65" s="12">
        <f t="shared" si="8"/>
        <v>0</v>
      </c>
      <c r="BB65" s="12">
        <f t="shared" si="9"/>
        <v>0</v>
      </c>
      <c r="BC65" s="12">
        <f t="shared" si="10"/>
        <v>0</v>
      </c>
      <c r="BD65" s="12">
        <f t="shared" si="11"/>
        <v>0</v>
      </c>
      <c r="BE65" s="12">
        <f t="shared" si="12"/>
        <v>0</v>
      </c>
      <c r="BF65" s="12">
        <f t="shared" si="13"/>
        <v>0</v>
      </c>
      <c r="BG65" s="12">
        <f t="shared" si="27"/>
        <v>0</v>
      </c>
      <c r="BH65" s="12">
        <f t="shared" si="47"/>
        <v>0</v>
      </c>
      <c r="BI65" s="12">
        <f t="shared" si="15"/>
        <v>0</v>
      </c>
      <c r="BJ65" s="12">
        <f t="shared" si="16"/>
        <v>0</v>
      </c>
      <c r="BK65" s="12">
        <f t="shared" si="17"/>
        <v>0</v>
      </c>
      <c r="BL65" s="12">
        <f t="shared" si="18"/>
        <v>0</v>
      </c>
    </row>
    <row r="66" spans="1:64" s="5" customFormat="1" ht="14.4" customHeight="1" x14ac:dyDescent="0.3">
      <c r="A66" s="150"/>
      <c r="B66" s="31"/>
      <c r="C66" s="24"/>
      <c r="D66" s="19"/>
      <c r="E66" s="25"/>
      <c r="F66" s="24"/>
      <c r="G66" s="19"/>
      <c r="H66" s="19"/>
      <c r="I66" s="19"/>
      <c r="J66" s="19"/>
      <c r="K66" s="19"/>
      <c r="L66" s="19"/>
      <c r="M66" s="19"/>
      <c r="N66" s="19"/>
      <c r="O66" s="19"/>
      <c r="P66" s="19"/>
      <c r="Q66" s="19"/>
      <c r="R66" s="19"/>
      <c r="S66" s="19"/>
      <c r="T66" s="19"/>
      <c r="U66" s="25"/>
      <c r="V66" s="68"/>
      <c r="W66" s="74"/>
      <c r="X66" s="74"/>
      <c r="Y66" s="74"/>
      <c r="Z66" s="74"/>
      <c r="AA66" s="74"/>
      <c r="AB66" s="74"/>
      <c r="AC66" s="74"/>
      <c r="AD66" s="74"/>
      <c r="AE66" s="74"/>
      <c r="AF66" s="69"/>
      <c r="AG66" s="68">
        <f t="shared" si="43"/>
        <v>0</v>
      </c>
      <c r="AH66" s="69">
        <f t="shared" si="44"/>
        <v>0</v>
      </c>
      <c r="AI66" s="15"/>
      <c r="AJ66" s="15"/>
      <c r="AK66" s="211"/>
      <c r="AM66" s="111" t="s">
        <v>241</v>
      </c>
      <c r="AN66" s="12">
        <f t="shared" si="45"/>
        <v>0</v>
      </c>
      <c r="AO66" s="104">
        <f t="shared" si="48"/>
        <v>0</v>
      </c>
      <c r="AV66" s="5">
        <f t="shared" si="46"/>
        <v>0</v>
      </c>
      <c r="AW66" s="12">
        <f t="shared" si="4"/>
        <v>0</v>
      </c>
      <c r="AX66" s="12">
        <f t="shared" si="5"/>
        <v>0</v>
      </c>
      <c r="AY66" s="12">
        <f t="shared" si="6"/>
        <v>0</v>
      </c>
      <c r="AZ66" s="12">
        <f t="shared" si="7"/>
        <v>0</v>
      </c>
      <c r="BA66" s="12">
        <f t="shared" si="8"/>
        <v>0</v>
      </c>
      <c r="BB66" s="12">
        <f t="shared" si="9"/>
        <v>0</v>
      </c>
      <c r="BC66" s="12">
        <f t="shared" si="10"/>
        <v>0</v>
      </c>
      <c r="BD66" s="12">
        <f t="shared" si="11"/>
        <v>0</v>
      </c>
      <c r="BE66" s="12">
        <f t="shared" si="12"/>
        <v>0</v>
      </c>
      <c r="BF66" s="12">
        <f t="shared" si="13"/>
        <v>0</v>
      </c>
      <c r="BG66" s="12">
        <f t="shared" si="27"/>
        <v>0</v>
      </c>
      <c r="BH66" s="12">
        <f t="shared" si="47"/>
        <v>0</v>
      </c>
      <c r="BI66" s="12">
        <f t="shared" si="15"/>
        <v>0</v>
      </c>
      <c r="BJ66" s="12">
        <f t="shared" si="16"/>
        <v>0</v>
      </c>
      <c r="BK66" s="12">
        <f t="shared" si="17"/>
        <v>0</v>
      </c>
      <c r="BL66" s="12">
        <f t="shared" si="18"/>
        <v>0</v>
      </c>
    </row>
    <row r="67" spans="1:64" s="5" customFormat="1" ht="14.4" customHeight="1" x14ac:dyDescent="0.3">
      <c r="A67" s="150"/>
      <c r="B67" s="31"/>
      <c r="C67" s="24"/>
      <c r="D67" s="19"/>
      <c r="E67" s="25"/>
      <c r="F67" s="24"/>
      <c r="G67" s="19"/>
      <c r="H67" s="19"/>
      <c r="I67" s="19"/>
      <c r="J67" s="19"/>
      <c r="K67" s="19"/>
      <c r="L67" s="19"/>
      <c r="M67" s="19"/>
      <c r="N67" s="19"/>
      <c r="O67" s="19"/>
      <c r="P67" s="19"/>
      <c r="Q67" s="19"/>
      <c r="R67" s="19"/>
      <c r="S67" s="19"/>
      <c r="T67" s="19"/>
      <c r="U67" s="25"/>
      <c r="V67" s="68"/>
      <c r="W67" s="74"/>
      <c r="X67" s="74"/>
      <c r="Y67" s="74"/>
      <c r="Z67" s="74"/>
      <c r="AA67" s="74"/>
      <c r="AB67" s="74"/>
      <c r="AC67" s="74"/>
      <c r="AD67" s="74"/>
      <c r="AE67" s="74"/>
      <c r="AF67" s="69"/>
      <c r="AG67" s="68">
        <f t="shared" si="43"/>
        <v>0</v>
      </c>
      <c r="AH67" s="69">
        <f t="shared" si="44"/>
        <v>0</v>
      </c>
      <c r="AI67" s="15"/>
      <c r="AJ67" s="15"/>
      <c r="AK67" s="211"/>
      <c r="AM67" s="111" t="s">
        <v>242</v>
      </c>
      <c r="AN67" s="12">
        <f t="shared" si="45"/>
        <v>0</v>
      </c>
      <c r="AO67" s="104">
        <f t="shared" si="48"/>
        <v>0</v>
      </c>
      <c r="AV67" s="5">
        <f t="shared" si="46"/>
        <v>0</v>
      </c>
      <c r="AW67" s="12">
        <f t="shared" si="4"/>
        <v>0</v>
      </c>
      <c r="AX67" s="12">
        <f t="shared" si="5"/>
        <v>0</v>
      </c>
      <c r="AY67" s="12">
        <f t="shared" si="6"/>
        <v>0</v>
      </c>
      <c r="AZ67" s="12">
        <f t="shared" si="7"/>
        <v>0</v>
      </c>
      <c r="BA67" s="12">
        <f t="shared" si="8"/>
        <v>0</v>
      </c>
      <c r="BB67" s="12">
        <f t="shared" si="9"/>
        <v>0</v>
      </c>
      <c r="BC67" s="12">
        <f t="shared" si="10"/>
        <v>0</v>
      </c>
      <c r="BD67" s="12">
        <f t="shared" si="11"/>
        <v>0</v>
      </c>
      <c r="BE67" s="12">
        <f t="shared" si="12"/>
        <v>0</v>
      </c>
      <c r="BF67" s="12">
        <f t="shared" si="13"/>
        <v>0</v>
      </c>
      <c r="BG67" s="12">
        <f t="shared" si="27"/>
        <v>0</v>
      </c>
      <c r="BH67" s="12">
        <f t="shared" si="47"/>
        <v>0</v>
      </c>
      <c r="BI67" s="12">
        <f t="shared" si="15"/>
        <v>0</v>
      </c>
      <c r="BJ67" s="12">
        <f t="shared" si="16"/>
        <v>0</v>
      </c>
      <c r="BK67" s="12">
        <f t="shared" si="17"/>
        <v>0</v>
      </c>
      <c r="BL67" s="12">
        <f t="shared" si="18"/>
        <v>0</v>
      </c>
    </row>
    <row r="68" spans="1:64" s="5" customFormat="1" ht="14.4" customHeight="1" x14ac:dyDescent="0.3">
      <c r="A68" s="150"/>
      <c r="B68" s="31"/>
      <c r="C68" s="24"/>
      <c r="D68" s="19"/>
      <c r="E68" s="25"/>
      <c r="F68" s="24"/>
      <c r="G68" s="19"/>
      <c r="H68" s="19"/>
      <c r="I68" s="19"/>
      <c r="J68" s="19"/>
      <c r="K68" s="19"/>
      <c r="L68" s="19"/>
      <c r="M68" s="19"/>
      <c r="N68" s="19"/>
      <c r="O68" s="19"/>
      <c r="P68" s="19"/>
      <c r="Q68" s="19"/>
      <c r="R68" s="19"/>
      <c r="S68" s="19"/>
      <c r="T68" s="19"/>
      <c r="U68" s="25"/>
      <c r="V68" s="68"/>
      <c r="W68" s="74"/>
      <c r="X68" s="74"/>
      <c r="Y68" s="74"/>
      <c r="Z68" s="74"/>
      <c r="AA68" s="74"/>
      <c r="AB68" s="74"/>
      <c r="AC68" s="74"/>
      <c r="AD68" s="74"/>
      <c r="AE68" s="74"/>
      <c r="AF68" s="69"/>
      <c r="AG68" s="68">
        <f t="shared" si="43"/>
        <v>0</v>
      </c>
      <c r="AH68" s="69">
        <f t="shared" si="44"/>
        <v>0</v>
      </c>
      <c r="AI68" s="15"/>
      <c r="AJ68" s="15"/>
      <c r="AK68" s="211"/>
      <c r="AM68" s="111" t="s">
        <v>243</v>
      </c>
      <c r="AN68" s="12">
        <f t="shared" si="45"/>
        <v>0</v>
      </c>
      <c r="AO68" s="104">
        <f t="shared" si="48"/>
        <v>0</v>
      </c>
      <c r="AV68" s="5">
        <f t="shared" si="46"/>
        <v>0</v>
      </c>
      <c r="AW68" s="12">
        <f t="shared" si="4"/>
        <v>0</v>
      </c>
      <c r="AX68" s="12">
        <f t="shared" si="5"/>
        <v>0</v>
      </c>
      <c r="AY68" s="12">
        <f t="shared" si="6"/>
        <v>0</v>
      </c>
      <c r="AZ68" s="12">
        <f t="shared" si="7"/>
        <v>0</v>
      </c>
      <c r="BA68" s="12">
        <f t="shared" si="8"/>
        <v>0</v>
      </c>
      <c r="BB68" s="12">
        <f t="shared" si="9"/>
        <v>0</v>
      </c>
      <c r="BC68" s="12">
        <f t="shared" si="10"/>
        <v>0</v>
      </c>
      <c r="BD68" s="12">
        <f t="shared" si="11"/>
        <v>0</v>
      </c>
      <c r="BE68" s="12">
        <f t="shared" si="12"/>
        <v>0</v>
      </c>
      <c r="BF68" s="12">
        <f t="shared" si="13"/>
        <v>0</v>
      </c>
      <c r="BG68" s="12">
        <f t="shared" si="27"/>
        <v>0</v>
      </c>
      <c r="BH68" s="12">
        <f t="shared" si="47"/>
        <v>0</v>
      </c>
      <c r="BI68" s="12">
        <f t="shared" si="15"/>
        <v>0</v>
      </c>
      <c r="BJ68" s="12">
        <f t="shared" si="16"/>
        <v>0</v>
      </c>
      <c r="BK68" s="12">
        <f t="shared" si="17"/>
        <v>0</v>
      </c>
      <c r="BL68" s="12">
        <f t="shared" si="18"/>
        <v>0</v>
      </c>
    </row>
    <row r="69" spans="1:64" s="5" customFormat="1" ht="14.4" customHeight="1" x14ac:dyDescent="0.3">
      <c r="A69" s="150"/>
      <c r="B69" s="31"/>
      <c r="C69" s="24"/>
      <c r="D69" s="19"/>
      <c r="E69" s="25"/>
      <c r="F69" s="24"/>
      <c r="G69" s="19"/>
      <c r="H69" s="19"/>
      <c r="I69" s="19"/>
      <c r="J69" s="19"/>
      <c r="K69" s="19"/>
      <c r="L69" s="19"/>
      <c r="M69" s="19"/>
      <c r="N69" s="19"/>
      <c r="O69" s="19"/>
      <c r="P69" s="19"/>
      <c r="Q69" s="19"/>
      <c r="R69" s="19"/>
      <c r="S69" s="19"/>
      <c r="T69" s="19"/>
      <c r="U69" s="25"/>
      <c r="V69" s="68"/>
      <c r="W69" s="74"/>
      <c r="X69" s="74"/>
      <c r="Y69" s="74"/>
      <c r="Z69" s="74"/>
      <c r="AA69" s="74"/>
      <c r="AB69" s="74"/>
      <c r="AC69" s="74"/>
      <c r="AD69" s="74"/>
      <c r="AE69" s="74"/>
      <c r="AF69" s="69"/>
      <c r="AG69" s="68">
        <f t="shared" si="43"/>
        <v>0</v>
      </c>
      <c r="AH69" s="69">
        <f t="shared" si="44"/>
        <v>0</v>
      </c>
      <c r="AI69" s="15"/>
      <c r="AJ69" s="15"/>
      <c r="AK69" s="211"/>
      <c r="AM69" s="111" t="s">
        <v>244</v>
      </c>
      <c r="AN69" s="12">
        <f t="shared" si="45"/>
        <v>0</v>
      </c>
      <c r="AO69" s="104">
        <f t="shared" si="48"/>
        <v>0</v>
      </c>
      <c r="AV69" s="5">
        <f t="shared" si="46"/>
        <v>0</v>
      </c>
      <c r="AW69" s="12">
        <f t="shared" si="4"/>
        <v>0</v>
      </c>
      <c r="AX69" s="12">
        <f t="shared" si="5"/>
        <v>0</v>
      </c>
      <c r="AY69" s="12">
        <f t="shared" si="6"/>
        <v>0</v>
      </c>
      <c r="AZ69" s="12">
        <f t="shared" si="7"/>
        <v>0</v>
      </c>
      <c r="BA69" s="12">
        <f t="shared" si="8"/>
        <v>0</v>
      </c>
      <c r="BB69" s="12">
        <f t="shared" si="9"/>
        <v>0</v>
      </c>
      <c r="BC69" s="12">
        <f t="shared" si="10"/>
        <v>0</v>
      </c>
      <c r="BD69" s="12">
        <f t="shared" si="11"/>
        <v>0</v>
      </c>
      <c r="BE69" s="12">
        <f t="shared" si="12"/>
        <v>0</v>
      </c>
      <c r="BF69" s="12">
        <f t="shared" si="13"/>
        <v>0</v>
      </c>
      <c r="BG69" s="12">
        <f t="shared" si="27"/>
        <v>0</v>
      </c>
      <c r="BH69" s="12">
        <f t="shared" si="47"/>
        <v>0</v>
      </c>
      <c r="BI69" s="12">
        <f t="shared" si="15"/>
        <v>0</v>
      </c>
      <c r="BJ69" s="12">
        <f t="shared" si="16"/>
        <v>0</v>
      </c>
      <c r="BK69" s="12">
        <f t="shared" si="17"/>
        <v>0</v>
      </c>
      <c r="BL69" s="12">
        <f t="shared" si="18"/>
        <v>0</v>
      </c>
    </row>
    <row r="70" spans="1:64" s="5" customFormat="1" ht="14.4" customHeight="1" x14ac:dyDescent="0.3">
      <c r="A70" s="150"/>
      <c r="B70" s="31"/>
      <c r="C70" s="24"/>
      <c r="D70" s="19"/>
      <c r="E70" s="25"/>
      <c r="F70" s="24"/>
      <c r="G70" s="19"/>
      <c r="H70" s="19"/>
      <c r="I70" s="19"/>
      <c r="J70" s="19"/>
      <c r="K70" s="19"/>
      <c r="L70" s="19"/>
      <c r="M70" s="19"/>
      <c r="N70" s="19"/>
      <c r="O70" s="19"/>
      <c r="P70" s="19"/>
      <c r="Q70" s="19"/>
      <c r="R70" s="19"/>
      <c r="S70" s="19"/>
      <c r="T70" s="19"/>
      <c r="U70" s="25"/>
      <c r="V70" s="68"/>
      <c r="W70" s="74"/>
      <c r="X70" s="74"/>
      <c r="Y70" s="74"/>
      <c r="Z70" s="74"/>
      <c r="AA70" s="74"/>
      <c r="AB70" s="74"/>
      <c r="AC70" s="74"/>
      <c r="AD70" s="74"/>
      <c r="AE70" s="74"/>
      <c r="AF70" s="69"/>
      <c r="AG70" s="68">
        <f t="shared" si="43"/>
        <v>0</v>
      </c>
      <c r="AH70" s="69">
        <f t="shared" si="44"/>
        <v>0</v>
      </c>
      <c r="AI70" s="15"/>
      <c r="AJ70" s="15"/>
      <c r="AK70" s="211"/>
      <c r="AM70" s="111" t="s">
        <v>245</v>
      </c>
      <c r="AN70" s="12">
        <f t="shared" si="45"/>
        <v>0</v>
      </c>
      <c r="AO70" s="104">
        <f t="shared" si="48"/>
        <v>0</v>
      </c>
      <c r="AV70" s="5">
        <f t="shared" si="46"/>
        <v>0</v>
      </c>
      <c r="AW70" s="12">
        <f t="shared" si="4"/>
        <v>0</v>
      </c>
      <c r="AX70" s="12">
        <f t="shared" si="5"/>
        <v>0</v>
      </c>
      <c r="AY70" s="12">
        <f t="shared" si="6"/>
        <v>0</v>
      </c>
      <c r="AZ70" s="12">
        <f t="shared" si="7"/>
        <v>0</v>
      </c>
      <c r="BA70" s="12">
        <f t="shared" si="8"/>
        <v>0</v>
      </c>
      <c r="BB70" s="12">
        <f t="shared" si="9"/>
        <v>0</v>
      </c>
      <c r="BC70" s="12">
        <f t="shared" si="10"/>
        <v>0</v>
      </c>
      <c r="BD70" s="12">
        <f t="shared" si="11"/>
        <v>0</v>
      </c>
      <c r="BE70" s="12">
        <f t="shared" si="12"/>
        <v>0</v>
      </c>
      <c r="BF70" s="12">
        <f t="shared" si="13"/>
        <v>0</v>
      </c>
      <c r="BG70" s="12">
        <f t="shared" si="27"/>
        <v>0</v>
      </c>
      <c r="BH70" s="12">
        <f t="shared" si="47"/>
        <v>0</v>
      </c>
      <c r="BI70" s="12">
        <f t="shared" si="15"/>
        <v>0</v>
      </c>
      <c r="BJ70" s="12">
        <f t="shared" si="16"/>
        <v>0</v>
      </c>
      <c r="BK70" s="12">
        <f t="shared" si="17"/>
        <v>0</v>
      </c>
      <c r="BL70" s="12">
        <f t="shared" si="18"/>
        <v>0</v>
      </c>
    </row>
    <row r="71" spans="1:64" s="5" customFormat="1" ht="14.4" customHeight="1" x14ac:dyDescent="0.3">
      <c r="A71" s="150"/>
      <c r="B71" s="31"/>
      <c r="C71" s="24"/>
      <c r="D71" s="19"/>
      <c r="E71" s="25"/>
      <c r="F71" s="24"/>
      <c r="G71" s="19"/>
      <c r="H71" s="19"/>
      <c r="I71" s="19"/>
      <c r="J71" s="19"/>
      <c r="K71" s="19"/>
      <c r="L71" s="19"/>
      <c r="M71" s="19"/>
      <c r="N71" s="19"/>
      <c r="O71" s="19"/>
      <c r="P71" s="19"/>
      <c r="Q71" s="19"/>
      <c r="R71" s="19"/>
      <c r="S71" s="19"/>
      <c r="T71" s="19"/>
      <c r="U71" s="25"/>
      <c r="V71" s="68"/>
      <c r="W71" s="74"/>
      <c r="X71" s="74"/>
      <c r="Y71" s="74"/>
      <c r="Z71" s="74"/>
      <c r="AA71" s="74"/>
      <c r="AB71" s="74"/>
      <c r="AC71" s="74"/>
      <c r="AD71" s="74"/>
      <c r="AE71" s="74"/>
      <c r="AF71" s="69"/>
      <c r="AG71" s="68">
        <f t="shared" si="43"/>
        <v>0</v>
      </c>
      <c r="AH71" s="69">
        <f t="shared" si="44"/>
        <v>0</v>
      </c>
      <c r="AI71" s="15"/>
      <c r="AJ71" s="15"/>
      <c r="AK71" s="211"/>
      <c r="AM71" s="111" t="s">
        <v>246</v>
      </c>
      <c r="AN71" s="12">
        <f t="shared" si="45"/>
        <v>0</v>
      </c>
      <c r="AO71" s="104">
        <f t="shared" si="48"/>
        <v>0</v>
      </c>
      <c r="AV71" s="5">
        <f t="shared" si="46"/>
        <v>0</v>
      </c>
      <c r="AW71" s="12">
        <f t="shared" si="4"/>
        <v>0</v>
      </c>
      <c r="AX71" s="12">
        <f t="shared" si="5"/>
        <v>0</v>
      </c>
      <c r="AY71" s="12">
        <f t="shared" si="6"/>
        <v>0</v>
      </c>
      <c r="AZ71" s="12">
        <f t="shared" si="7"/>
        <v>0</v>
      </c>
      <c r="BA71" s="12">
        <f t="shared" si="8"/>
        <v>0</v>
      </c>
      <c r="BB71" s="12">
        <f t="shared" si="9"/>
        <v>0</v>
      </c>
      <c r="BC71" s="12">
        <f t="shared" si="10"/>
        <v>0</v>
      </c>
      <c r="BD71" s="12">
        <f t="shared" si="11"/>
        <v>0</v>
      </c>
      <c r="BE71" s="12">
        <f t="shared" si="12"/>
        <v>0</v>
      </c>
      <c r="BF71" s="12">
        <f t="shared" si="13"/>
        <v>0</v>
      </c>
      <c r="BG71" s="12">
        <f t="shared" si="27"/>
        <v>0</v>
      </c>
      <c r="BH71" s="12">
        <f t="shared" si="47"/>
        <v>0</v>
      </c>
      <c r="BI71" s="12">
        <f t="shared" si="15"/>
        <v>0</v>
      </c>
      <c r="BJ71" s="12">
        <f t="shared" si="16"/>
        <v>0</v>
      </c>
      <c r="BK71" s="12">
        <f t="shared" si="17"/>
        <v>0</v>
      </c>
      <c r="BL71" s="12">
        <f t="shared" si="18"/>
        <v>0</v>
      </c>
    </row>
    <row r="72" spans="1:64" s="5" customFormat="1" ht="14.4" customHeight="1" x14ac:dyDescent="0.3">
      <c r="A72" s="150"/>
      <c r="B72" s="31"/>
      <c r="C72" s="24"/>
      <c r="D72" s="19"/>
      <c r="E72" s="25"/>
      <c r="F72" s="24"/>
      <c r="G72" s="19"/>
      <c r="H72" s="19"/>
      <c r="I72" s="19"/>
      <c r="J72" s="19"/>
      <c r="K72" s="19"/>
      <c r="L72" s="19"/>
      <c r="M72" s="19"/>
      <c r="N72" s="19"/>
      <c r="O72" s="19"/>
      <c r="P72" s="19"/>
      <c r="Q72" s="19"/>
      <c r="R72" s="19"/>
      <c r="S72" s="19"/>
      <c r="T72" s="19"/>
      <c r="U72" s="25"/>
      <c r="V72" s="68"/>
      <c r="W72" s="74"/>
      <c r="X72" s="74"/>
      <c r="Y72" s="74"/>
      <c r="Z72" s="74"/>
      <c r="AA72" s="74"/>
      <c r="AB72" s="74"/>
      <c r="AC72" s="74"/>
      <c r="AD72" s="74"/>
      <c r="AE72" s="74"/>
      <c r="AF72" s="69"/>
      <c r="AG72" s="68">
        <f t="shared" si="43"/>
        <v>0</v>
      </c>
      <c r="AH72" s="69">
        <f t="shared" si="44"/>
        <v>0</v>
      </c>
      <c r="AI72" s="15"/>
      <c r="AJ72" s="15"/>
      <c r="AK72" s="211"/>
      <c r="AM72" s="111" t="s">
        <v>244</v>
      </c>
      <c r="AN72" s="12">
        <f t="shared" si="45"/>
        <v>0</v>
      </c>
      <c r="AO72" s="104">
        <f t="shared" si="48"/>
        <v>0</v>
      </c>
      <c r="AV72" s="5">
        <f t="shared" si="46"/>
        <v>0</v>
      </c>
      <c r="AW72" s="12">
        <f t="shared" si="4"/>
        <v>0</v>
      </c>
      <c r="AX72" s="12">
        <f t="shared" si="5"/>
        <v>0</v>
      </c>
      <c r="AY72" s="12">
        <f t="shared" si="6"/>
        <v>0</v>
      </c>
      <c r="AZ72" s="12">
        <f t="shared" si="7"/>
        <v>0</v>
      </c>
      <c r="BA72" s="12">
        <f t="shared" si="8"/>
        <v>0</v>
      </c>
      <c r="BB72" s="12">
        <f t="shared" si="9"/>
        <v>0</v>
      </c>
      <c r="BC72" s="12">
        <f t="shared" si="10"/>
        <v>0</v>
      </c>
      <c r="BD72" s="12">
        <f t="shared" si="11"/>
        <v>0</v>
      </c>
      <c r="BE72" s="12">
        <f t="shared" si="12"/>
        <v>0</v>
      </c>
      <c r="BF72" s="12">
        <f t="shared" si="13"/>
        <v>0</v>
      </c>
      <c r="BG72" s="12">
        <f t="shared" si="27"/>
        <v>0</v>
      </c>
      <c r="BH72" s="12">
        <f t="shared" si="47"/>
        <v>0</v>
      </c>
      <c r="BI72" s="12">
        <f t="shared" si="15"/>
        <v>0</v>
      </c>
      <c r="BJ72" s="12">
        <f t="shared" si="16"/>
        <v>0</v>
      </c>
      <c r="BK72" s="12">
        <f t="shared" si="17"/>
        <v>0</v>
      </c>
      <c r="BL72" s="12">
        <f t="shared" si="18"/>
        <v>0</v>
      </c>
    </row>
    <row r="73" spans="1:64" s="5" customFormat="1" ht="14.4" customHeight="1" x14ac:dyDescent="0.3">
      <c r="A73" s="150"/>
      <c r="B73" s="31"/>
      <c r="C73" s="24"/>
      <c r="D73" s="19"/>
      <c r="E73" s="25"/>
      <c r="F73" s="24"/>
      <c r="G73" s="19"/>
      <c r="H73" s="19"/>
      <c r="I73" s="19"/>
      <c r="J73" s="19"/>
      <c r="K73" s="19"/>
      <c r="L73" s="19"/>
      <c r="M73" s="19"/>
      <c r="N73" s="19"/>
      <c r="O73" s="19"/>
      <c r="P73" s="19"/>
      <c r="Q73" s="19"/>
      <c r="R73" s="19"/>
      <c r="S73" s="19"/>
      <c r="T73" s="19"/>
      <c r="U73" s="25"/>
      <c r="V73" s="68"/>
      <c r="W73" s="74"/>
      <c r="X73" s="74"/>
      <c r="Y73" s="74"/>
      <c r="Z73" s="74"/>
      <c r="AA73" s="74"/>
      <c r="AB73" s="74"/>
      <c r="AC73" s="74"/>
      <c r="AD73" s="74"/>
      <c r="AE73" s="74"/>
      <c r="AF73" s="69"/>
      <c r="AG73" s="68">
        <f t="shared" si="43"/>
        <v>0</v>
      </c>
      <c r="AH73" s="69">
        <f t="shared" si="44"/>
        <v>0</v>
      </c>
      <c r="AI73" s="15"/>
      <c r="AJ73" s="15"/>
      <c r="AK73" s="211"/>
      <c r="AM73" s="111" t="s">
        <v>247</v>
      </c>
      <c r="AN73" s="12">
        <f t="shared" si="45"/>
        <v>0</v>
      </c>
      <c r="AO73" s="104">
        <f t="shared" si="48"/>
        <v>0</v>
      </c>
      <c r="AV73" s="5">
        <f t="shared" si="46"/>
        <v>0</v>
      </c>
      <c r="AW73" s="12">
        <f t="shared" si="4"/>
        <v>0</v>
      </c>
      <c r="AX73" s="12">
        <f t="shared" si="5"/>
        <v>0</v>
      </c>
      <c r="AY73" s="12">
        <f t="shared" si="6"/>
        <v>0</v>
      </c>
      <c r="AZ73" s="12">
        <f t="shared" si="7"/>
        <v>0</v>
      </c>
      <c r="BA73" s="12">
        <f t="shared" si="8"/>
        <v>0</v>
      </c>
      <c r="BB73" s="12">
        <f t="shared" si="9"/>
        <v>0</v>
      </c>
      <c r="BC73" s="12">
        <f t="shared" si="10"/>
        <v>0</v>
      </c>
      <c r="BD73" s="12">
        <f t="shared" si="11"/>
        <v>0</v>
      </c>
      <c r="BE73" s="12">
        <f t="shared" si="12"/>
        <v>0</v>
      </c>
      <c r="BF73" s="12">
        <f t="shared" si="13"/>
        <v>0</v>
      </c>
      <c r="BG73" s="12">
        <f t="shared" si="27"/>
        <v>0</v>
      </c>
      <c r="BH73" s="12">
        <f t="shared" si="47"/>
        <v>0</v>
      </c>
      <c r="BI73" s="12">
        <f t="shared" si="15"/>
        <v>0</v>
      </c>
      <c r="BJ73" s="12">
        <f t="shared" si="16"/>
        <v>0</v>
      </c>
      <c r="BK73" s="12">
        <f t="shared" si="17"/>
        <v>0</v>
      </c>
      <c r="BL73" s="12">
        <f t="shared" si="18"/>
        <v>0</v>
      </c>
    </row>
    <row r="74" spans="1:64" s="5" customFormat="1" ht="14.4" customHeight="1" x14ac:dyDescent="0.3">
      <c r="A74" s="150"/>
      <c r="B74" s="31"/>
      <c r="C74" s="24"/>
      <c r="D74" s="19"/>
      <c r="E74" s="25"/>
      <c r="F74" s="24"/>
      <c r="G74" s="19"/>
      <c r="H74" s="19"/>
      <c r="I74" s="19"/>
      <c r="J74" s="19"/>
      <c r="K74" s="19"/>
      <c r="L74" s="19"/>
      <c r="M74" s="19"/>
      <c r="N74" s="19"/>
      <c r="O74" s="19"/>
      <c r="P74" s="19"/>
      <c r="Q74" s="19"/>
      <c r="R74" s="19"/>
      <c r="S74" s="19"/>
      <c r="T74" s="19"/>
      <c r="U74" s="25"/>
      <c r="V74" s="68"/>
      <c r="W74" s="74"/>
      <c r="X74" s="74"/>
      <c r="Y74" s="74"/>
      <c r="Z74" s="74"/>
      <c r="AA74" s="74"/>
      <c r="AB74" s="74"/>
      <c r="AC74" s="74"/>
      <c r="AD74" s="74"/>
      <c r="AE74" s="74"/>
      <c r="AF74" s="69"/>
      <c r="AG74" s="68">
        <f t="shared" si="43"/>
        <v>0</v>
      </c>
      <c r="AH74" s="69">
        <f t="shared" si="44"/>
        <v>0</v>
      </c>
      <c r="AI74" s="15"/>
      <c r="AJ74" s="15"/>
      <c r="AK74" s="211"/>
      <c r="AM74" s="112"/>
      <c r="AN74" s="12">
        <f t="shared" si="45"/>
        <v>0</v>
      </c>
      <c r="AO74" s="104">
        <f t="shared" si="48"/>
        <v>0</v>
      </c>
      <c r="AV74" s="5">
        <f t="shared" si="46"/>
        <v>0</v>
      </c>
      <c r="AW74" s="12">
        <f t="shared" si="4"/>
        <v>0</v>
      </c>
      <c r="AX74" s="12">
        <f t="shared" si="5"/>
        <v>0</v>
      </c>
      <c r="AY74" s="12">
        <f t="shared" si="6"/>
        <v>0</v>
      </c>
      <c r="AZ74" s="12">
        <f t="shared" si="7"/>
        <v>0</v>
      </c>
      <c r="BA74" s="12">
        <f t="shared" si="8"/>
        <v>0</v>
      </c>
      <c r="BB74" s="12">
        <f t="shared" si="9"/>
        <v>0</v>
      </c>
      <c r="BC74" s="12">
        <f t="shared" si="10"/>
        <v>0</v>
      </c>
      <c r="BD74" s="12">
        <f t="shared" si="11"/>
        <v>0</v>
      </c>
      <c r="BE74" s="12">
        <f t="shared" si="12"/>
        <v>0</v>
      </c>
      <c r="BF74" s="12">
        <f t="shared" si="13"/>
        <v>0</v>
      </c>
      <c r="BG74" s="12">
        <f t="shared" si="27"/>
        <v>0</v>
      </c>
      <c r="BH74" s="12">
        <f t="shared" si="47"/>
        <v>0</v>
      </c>
      <c r="BI74" s="12">
        <f t="shared" si="15"/>
        <v>0</v>
      </c>
      <c r="BJ74" s="12">
        <f t="shared" si="16"/>
        <v>0</v>
      </c>
      <c r="BK74" s="12">
        <f t="shared" si="17"/>
        <v>0</v>
      </c>
      <c r="BL74" s="12">
        <f t="shared" si="18"/>
        <v>0</v>
      </c>
    </row>
    <row r="75" spans="1:64" s="5" customFormat="1" ht="14.4" customHeight="1" x14ac:dyDescent="0.3">
      <c r="A75" s="150"/>
      <c r="B75" s="31"/>
      <c r="C75" s="24"/>
      <c r="D75" s="19"/>
      <c r="E75" s="25"/>
      <c r="F75" s="24"/>
      <c r="G75" s="19"/>
      <c r="H75" s="19"/>
      <c r="I75" s="19"/>
      <c r="J75" s="19"/>
      <c r="K75" s="19"/>
      <c r="L75" s="19"/>
      <c r="M75" s="19"/>
      <c r="N75" s="19"/>
      <c r="O75" s="19"/>
      <c r="P75" s="19"/>
      <c r="Q75" s="19"/>
      <c r="R75" s="19"/>
      <c r="S75" s="19"/>
      <c r="T75" s="19"/>
      <c r="U75" s="25"/>
      <c r="V75" s="68"/>
      <c r="W75" s="74"/>
      <c r="X75" s="74"/>
      <c r="Y75" s="74"/>
      <c r="Z75" s="74"/>
      <c r="AA75" s="74"/>
      <c r="AB75" s="74"/>
      <c r="AC75" s="74"/>
      <c r="AD75" s="74"/>
      <c r="AE75" s="74"/>
      <c r="AF75" s="69"/>
      <c r="AG75" s="68">
        <f t="shared" si="43"/>
        <v>0</v>
      </c>
      <c r="AH75" s="69">
        <f t="shared" si="44"/>
        <v>0</v>
      </c>
      <c r="AI75" s="15"/>
      <c r="AJ75" s="15"/>
      <c r="AK75" s="211"/>
      <c r="AM75" s="112"/>
      <c r="AN75" s="12">
        <f t="shared" si="45"/>
        <v>0</v>
      </c>
      <c r="AO75" s="104">
        <f t="shared" si="48"/>
        <v>0</v>
      </c>
      <c r="AV75" s="5">
        <f t="shared" si="46"/>
        <v>0</v>
      </c>
      <c r="AW75" s="12">
        <f t="shared" si="4"/>
        <v>0</v>
      </c>
      <c r="AX75" s="12">
        <f t="shared" si="5"/>
        <v>0</v>
      </c>
      <c r="AY75" s="12">
        <f t="shared" si="6"/>
        <v>0</v>
      </c>
      <c r="AZ75" s="12">
        <f t="shared" si="7"/>
        <v>0</v>
      </c>
      <c r="BA75" s="12">
        <f t="shared" si="8"/>
        <v>0</v>
      </c>
      <c r="BB75" s="12">
        <f t="shared" si="9"/>
        <v>0</v>
      </c>
      <c r="BC75" s="12">
        <f t="shared" si="10"/>
        <v>0</v>
      </c>
      <c r="BD75" s="12">
        <f t="shared" si="11"/>
        <v>0</v>
      </c>
      <c r="BE75" s="12">
        <f t="shared" si="12"/>
        <v>0</v>
      </c>
      <c r="BF75" s="12">
        <f t="shared" si="13"/>
        <v>0</v>
      </c>
      <c r="BG75" s="12">
        <f t="shared" si="27"/>
        <v>0</v>
      </c>
      <c r="BH75" s="12">
        <f t="shared" si="47"/>
        <v>0</v>
      </c>
      <c r="BI75" s="12">
        <f t="shared" si="15"/>
        <v>0</v>
      </c>
      <c r="BJ75" s="12">
        <f t="shared" si="16"/>
        <v>0</v>
      </c>
      <c r="BK75" s="12">
        <f t="shared" si="17"/>
        <v>0</v>
      </c>
      <c r="BL75" s="12">
        <f t="shared" si="18"/>
        <v>0</v>
      </c>
    </row>
    <row r="76" spans="1:64" s="5" customFormat="1" ht="14.4" customHeight="1" x14ac:dyDescent="0.3">
      <c r="A76" s="150"/>
      <c r="B76" s="31"/>
      <c r="C76" s="24"/>
      <c r="D76" s="19"/>
      <c r="E76" s="25"/>
      <c r="F76" s="24"/>
      <c r="G76" s="19"/>
      <c r="H76" s="19"/>
      <c r="I76" s="19"/>
      <c r="J76" s="19"/>
      <c r="K76" s="19"/>
      <c r="L76" s="19"/>
      <c r="M76" s="19"/>
      <c r="N76" s="19"/>
      <c r="O76" s="19"/>
      <c r="P76" s="19"/>
      <c r="Q76" s="19"/>
      <c r="R76" s="19"/>
      <c r="S76" s="19"/>
      <c r="T76" s="19"/>
      <c r="U76" s="25"/>
      <c r="V76" s="68"/>
      <c r="W76" s="74"/>
      <c r="X76" s="74"/>
      <c r="Y76" s="74"/>
      <c r="Z76" s="74"/>
      <c r="AA76" s="74"/>
      <c r="AB76" s="74"/>
      <c r="AC76" s="74"/>
      <c r="AD76" s="74"/>
      <c r="AE76" s="74"/>
      <c r="AF76" s="69"/>
      <c r="AG76" s="68">
        <f t="shared" si="43"/>
        <v>0</v>
      </c>
      <c r="AH76" s="69">
        <f t="shared" si="44"/>
        <v>0</v>
      </c>
      <c r="AI76" s="15"/>
      <c r="AJ76" s="15"/>
      <c r="AK76" s="211"/>
      <c r="AM76" s="112"/>
      <c r="AN76" s="12">
        <f t="shared" si="45"/>
        <v>0</v>
      </c>
      <c r="AO76" s="104">
        <f t="shared" si="48"/>
        <v>0</v>
      </c>
      <c r="AV76" s="5">
        <f t="shared" si="46"/>
        <v>0</v>
      </c>
      <c r="AW76" s="12">
        <f t="shared" ref="AW76:AW139" si="49">(F76*0.01)*(AG76+AH76)</f>
        <v>0</v>
      </c>
      <c r="AX76" s="12">
        <f t="shared" ref="AX76:AX139" si="50">(G76*0.01)*(AG76+AH76)</f>
        <v>0</v>
      </c>
      <c r="AY76" s="12">
        <f t="shared" ref="AY76:AY139" si="51">(H76*0.01)*(AG76+AH76)</f>
        <v>0</v>
      </c>
      <c r="AZ76" s="12">
        <f t="shared" ref="AZ76:AZ139" si="52">(I76*0.01)*(AG76+AH76)</f>
        <v>0</v>
      </c>
      <c r="BA76" s="12">
        <f t="shared" ref="BA76:BA139" si="53">(J76*0.01)*(AG76+AH76)</f>
        <v>0</v>
      </c>
      <c r="BB76" s="12">
        <f t="shared" ref="BB76:BB139" si="54">(K76*0.01)*(AG76+AH76)</f>
        <v>0</v>
      </c>
      <c r="BC76" s="12">
        <f t="shared" ref="BC76:BC139" si="55">(L76*0.01)*(AG76+AH76)</f>
        <v>0</v>
      </c>
      <c r="BD76" s="12">
        <f t="shared" ref="BD76:BD139" si="56">(M76*0.01)*(AG76+AH76)</f>
        <v>0</v>
      </c>
      <c r="BE76" s="12">
        <f t="shared" ref="BE76:BE139" si="57">(N76*0.01)*(AG76+AH76)</f>
        <v>0</v>
      </c>
      <c r="BF76" s="12">
        <f t="shared" ref="BF76:BF139" si="58">(O76*0.01)*(AG76+AH76)</f>
        <v>0</v>
      </c>
      <c r="BG76" s="12">
        <f t="shared" ref="BG76:BG139" si="59">(P76*0.01)*(AG76+AH76)</f>
        <v>0</v>
      </c>
      <c r="BH76" s="12">
        <f t="shared" si="47"/>
        <v>0</v>
      </c>
      <c r="BI76" s="12">
        <f t="shared" ref="BI76:BI139" si="60">(R76*0.01)*(AG76+AH76)</f>
        <v>0</v>
      </c>
      <c r="BJ76" s="12">
        <f t="shared" ref="BJ76:BJ139" si="61">(S76*0.01)*(AG76+AH76)</f>
        <v>0</v>
      </c>
      <c r="BK76" s="12">
        <f t="shared" ref="BK76:BK139" si="62">(T76*0.01)*(AG76+AH76)</f>
        <v>0</v>
      </c>
      <c r="BL76" s="12">
        <f t="shared" ref="BL76:BL139" si="63">(U76*0.01)*(AG76+AH76)</f>
        <v>0</v>
      </c>
    </row>
    <row r="77" spans="1:64" s="5" customFormat="1" ht="14.4" customHeight="1" x14ac:dyDescent="0.3">
      <c r="A77" s="150"/>
      <c r="B77" s="31"/>
      <c r="C77" s="24"/>
      <c r="D77" s="19"/>
      <c r="E77" s="25"/>
      <c r="F77" s="24"/>
      <c r="G77" s="19"/>
      <c r="H77" s="19"/>
      <c r="I77" s="19"/>
      <c r="J77" s="19"/>
      <c r="K77" s="19"/>
      <c r="L77" s="19"/>
      <c r="M77" s="19"/>
      <c r="N77" s="19"/>
      <c r="O77" s="19"/>
      <c r="P77" s="19"/>
      <c r="Q77" s="19"/>
      <c r="R77" s="19"/>
      <c r="S77" s="19"/>
      <c r="T77" s="19"/>
      <c r="U77" s="25"/>
      <c r="V77" s="68"/>
      <c r="W77" s="74"/>
      <c r="X77" s="74"/>
      <c r="Y77" s="74"/>
      <c r="Z77" s="74"/>
      <c r="AA77" s="74"/>
      <c r="AB77" s="74"/>
      <c r="AC77" s="74"/>
      <c r="AD77" s="74"/>
      <c r="AE77" s="74"/>
      <c r="AF77" s="69"/>
      <c r="AG77" s="68">
        <f t="shared" si="43"/>
        <v>0</v>
      </c>
      <c r="AH77" s="69">
        <f t="shared" si="44"/>
        <v>0</v>
      </c>
      <c r="AI77" s="15"/>
      <c r="AJ77" s="15"/>
      <c r="AK77" s="211"/>
      <c r="AM77" s="112"/>
      <c r="AN77" s="12">
        <f t="shared" si="45"/>
        <v>0</v>
      </c>
      <c r="AO77" s="104">
        <f t="shared" si="48"/>
        <v>0</v>
      </c>
      <c r="AV77" s="5">
        <f t="shared" si="46"/>
        <v>0</v>
      </c>
      <c r="AW77" s="12">
        <f t="shared" si="49"/>
        <v>0</v>
      </c>
      <c r="AX77" s="12">
        <f t="shared" si="50"/>
        <v>0</v>
      </c>
      <c r="AY77" s="12">
        <f t="shared" si="51"/>
        <v>0</v>
      </c>
      <c r="AZ77" s="12">
        <f t="shared" si="52"/>
        <v>0</v>
      </c>
      <c r="BA77" s="12">
        <f t="shared" si="53"/>
        <v>0</v>
      </c>
      <c r="BB77" s="12">
        <f t="shared" si="54"/>
        <v>0</v>
      </c>
      <c r="BC77" s="12">
        <f t="shared" si="55"/>
        <v>0</v>
      </c>
      <c r="BD77" s="12">
        <f t="shared" si="56"/>
        <v>0</v>
      </c>
      <c r="BE77" s="12">
        <f t="shared" si="57"/>
        <v>0</v>
      </c>
      <c r="BF77" s="12">
        <f t="shared" si="58"/>
        <v>0</v>
      </c>
      <c r="BG77" s="12">
        <f t="shared" si="59"/>
        <v>0</v>
      </c>
      <c r="BH77" s="12">
        <f t="shared" si="47"/>
        <v>0</v>
      </c>
      <c r="BI77" s="12">
        <f t="shared" si="60"/>
        <v>0</v>
      </c>
      <c r="BJ77" s="12">
        <f t="shared" si="61"/>
        <v>0</v>
      </c>
      <c r="BK77" s="12">
        <f t="shared" si="62"/>
        <v>0</v>
      </c>
      <c r="BL77" s="12">
        <f t="shared" si="63"/>
        <v>0</v>
      </c>
    </row>
    <row r="78" spans="1:64" s="5" customFormat="1" ht="14.4" customHeight="1" x14ac:dyDescent="0.3">
      <c r="A78" s="150"/>
      <c r="B78" s="31"/>
      <c r="C78" s="24"/>
      <c r="D78" s="19"/>
      <c r="E78" s="25"/>
      <c r="F78" s="24"/>
      <c r="G78" s="19"/>
      <c r="H78" s="19"/>
      <c r="I78" s="19"/>
      <c r="J78" s="19"/>
      <c r="K78" s="19"/>
      <c r="L78" s="19"/>
      <c r="M78" s="19"/>
      <c r="N78" s="19"/>
      <c r="O78" s="19"/>
      <c r="P78" s="19"/>
      <c r="Q78" s="19"/>
      <c r="R78" s="19"/>
      <c r="S78" s="19"/>
      <c r="T78" s="19"/>
      <c r="U78" s="25"/>
      <c r="V78" s="68"/>
      <c r="W78" s="74"/>
      <c r="X78" s="74"/>
      <c r="Y78" s="74"/>
      <c r="Z78" s="74"/>
      <c r="AA78" s="74"/>
      <c r="AB78" s="74"/>
      <c r="AC78" s="74"/>
      <c r="AD78" s="74"/>
      <c r="AE78" s="74"/>
      <c r="AF78" s="69"/>
      <c r="AG78" s="68">
        <f t="shared" si="43"/>
        <v>0</v>
      </c>
      <c r="AH78" s="69">
        <f t="shared" si="44"/>
        <v>0</v>
      </c>
      <c r="AI78" s="15"/>
      <c r="AJ78" s="15"/>
      <c r="AK78" s="211"/>
      <c r="AM78" s="112"/>
      <c r="AN78" s="12">
        <f t="shared" si="45"/>
        <v>0</v>
      </c>
      <c r="AO78" s="104">
        <f t="shared" si="48"/>
        <v>0</v>
      </c>
      <c r="AV78" s="5">
        <f t="shared" si="46"/>
        <v>0</v>
      </c>
      <c r="AW78" s="12">
        <f t="shared" si="49"/>
        <v>0</v>
      </c>
      <c r="AX78" s="12">
        <f t="shared" si="50"/>
        <v>0</v>
      </c>
      <c r="AY78" s="12">
        <f t="shared" si="51"/>
        <v>0</v>
      </c>
      <c r="AZ78" s="12">
        <f t="shared" si="52"/>
        <v>0</v>
      </c>
      <c r="BA78" s="12">
        <f t="shared" si="53"/>
        <v>0</v>
      </c>
      <c r="BB78" s="12">
        <f t="shared" si="54"/>
        <v>0</v>
      </c>
      <c r="BC78" s="12">
        <f t="shared" si="55"/>
        <v>0</v>
      </c>
      <c r="BD78" s="12">
        <f t="shared" si="56"/>
        <v>0</v>
      </c>
      <c r="BE78" s="12">
        <f t="shared" si="57"/>
        <v>0</v>
      </c>
      <c r="BF78" s="12">
        <f t="shared" si="58"/>
        <v>0</v>
      </c>
      <c r="BG78" s="12">
        <f t="shared" si="59"/>
        <v>0</v>
      </c>
      <c r="BH78" s="12">
        <f t="shared" si="47"/>
        <v>0</v>
      </c>
      <c r="BI78" s="12">
        <f t="shared" si="60"/>
        <v>0</v>
      </c>
      <c r="BJ78" s="12">
        <f t="shared" si="61"/>
        <v>0</v>
      </c>
      <c r="BK78" s="12">
        <f t="shared" si="62"/>
        <v>0</v>
      </c>
      <c r="BL78" s="12">
        <f t="shared" si="63"/>
        <v>0</v>
      </c>
    </row>
    <row r="79" spans="1:64" s="5" customFormat="1" ht="14.4" customHeight="1" x14ac:dyDescent="0.3">
      <c r="A79" s="150"/>
      <c r="B79" s="31"/>
      <c r="C79" s="24"/>
      <c r="D79" s="19"/>
      <c r="E79" s="25"/>
      <c r="F79" s="24"/>
      <c r="G79" s="19"/>
      <c r="H79" s="19"/>
      <c r="I79" s="19"/>
      <c r="J79" s="19"/>
      <c r="K79" s="19"/>
      <c r="L79" s="19"/>
      <c r="M79" s="19"/>
      <c r="N79" s="19"/>
      <c r="O79" s="19"/>
      <c r="P79" s="19"/>
      <c r="Q79" s="19"/>
      <c r="R79" s="19"/>
      <c r="S79" s="19"/>
      <c r="T79" s="19"/>
      <c r="U79" s="25"/>
      <c r="V79" s="68"/>
      <c r="W79" s="74"/>
      <c r="X79" s="74"/>
      <c r="Y79" s="74"/>
      <c r="Z79" s="74"/>
      <c r="AA79" s="74"/>
      <c r="AB79" s="74"/>
      <c r="AC79" s="74"/>
      <c r="AD79" s="74"/>
      <c r="AE79" s="74"/>
      <c r="AF79" s="69"/>
      <c r="AG79" s="68">
        <f t="shared" si="43"/>
        <v>0</v>
      </c>
      <c r="AH79" s="69">
        <f t="shared" si="44"/>
        <v>0</v>
      </c>
      <c r="AI79" s="15"/>
      <c r="AJ79" s="15"/>
      <c r="AK79" s="211"/>
      <c r="AM79" s="112"/>
      <c r="AN79" s="12">
        <f t="shared" si="45"/>
        <v>0</v>
      </c>
      <c r="AO79" s="104">
        <f t="shared" si="48"/>
        <v>0</v>
      </c>
      <c r="AV79" s="5">
        <f t="shared" si="46"/>
        <v>0</v>
      </c>
      <c r="AW79" s="12">
        <f t="shared" si="49"/>
        <v>0</v>
      </c>
      <c r="AX79" s="12">
        <f t="shared" si="50"/>
        <v>0</v>
      </c>
      <c r="AY79" s="12">
        <f t="shared" si="51"/>
        <v>0</v>
      </c>
      <c r="AZ79" s="12">
        <f t="shared" si="52"/>
        <v>0</v>
      </c>
      <c r="BA79" s="12">
        <f t="shared" si="53"/>
        <v>0</v>
      </c>
      <c r="BB79" s="12">
        <f t="shared" si="54"/>
        <v>0</v>
      </c>
      <c r="BC79" s="12">
        <f t="shared" si="55"/>
        <v>0</v>
      </c>
      <c r="BD79" s="12">
        <f t="shared" si="56"/>
        <v>0</v>
      </c>
      <c r="BE79" s="12">
        <f t="shared" si="57"/>
        <v>0</v>
      </c>
      <c r="BF79" s="12">
        <f t="shared" si="58"/>
        <v>0</v>
      </c>
      <c r="BG79" s="12">
        <f t="shared" si="59"/>
        <v>0</v>
      </c>
      <c r="BH79" s="12">
        <f t="shared" si="47"/>
        <v>0</v>
      </c>
      <c r="BI79" s="12">
        <f t="shared" si="60"/>
        <v>0</v>
      </c>
      <c r="BJ79" s="12">
        <f t="shared" si="61"/>
        <v>0</v>
      </c>
      <c r="BK79" s="12">
        <f t="shared" si="62"/>
        <v>0</v>
      </c>
      <c r="BL79" s="12">
        <f t="shared" si="63"/>
        <v>0</v>
      </c>
    </row>
    <row r="80" spans="1:64" s="5" customFormat="1" ht="14.4" customHeight="1" x14ac:dyDescent="0.3">
      <c r="A80" s="150"/>
      <c r="B80" s="31"/>
      <c r="C80" s="24"/>
      <c r="D80" s="19"/>
      <c r="E80" s="25"/>
      <c r="F80" s="24"/>
      <c r="G80" s="19"/>
      <c r="H80" s="19"/>
      <c r="I80" s="19"/>
      <c r="J80" s="19"/>
      <c r="K80" s="19"/>
      <c r="L80" s="19"/>
      <c r="M80" s="19"/>
      <c r="N80" s="19"/>
      <c r="O80" s="19"/>
      <c r="P80" s="19"/>
      <c r="Q80" s="19"/>
      <c r="R80" s="19"/>
      <c r="S80" s="19"/>
      <c r="T80" s="19"/>
      <c r="U80" s="25"/>
      <c r="V80" s="68"/>
      <c r="W80" s="74"/>
      <c r="X80" s="74"/>
      <c r="Y80" s="74"/>
      <c r="Z80" s="74"/>
      <c r="AA80" s="74"/>
      <c r="AB80" s="74"/>
      <c r="AC80" s="74"/>
      <c r="AD80" s="74"/>
      <c r="AE80" s="74"/>
      <c r="AF80" s="69"/>
      <c r="AG80" s="68">
        <f t="shared" si="43"/>
        <v>0</v>
      </c>
      <c r="AH80" s="69">
        <f t="shared" si="44"/>
        <v>0</v>
      </c>
      <c r="AI80" s="15"/>
      <c r="AJ80" s="15"/>
      <c r="AK80" s="211"/>
      <c r="AM80" s="112"/>
      <c r="AN80" s="12">
        <f t="shared" si="45"/>
        <v>0</v>
      </c>
      <c r="AO80" s="104">
        <f t="shared" si="48"/>
        <v>0</v>
      </c>
      <c r="AV80" s="5">
        <f t="shared" si="46"/>
        <v>0</v>
      </c>
      <c r="AW80" s="12">
        <f t="shared" si="49"/>
        <v>0</v>
      </c>
      <c r="AX80" s="12">
        <f t="shared" si="50"/>
        <v>0</v>
      </c>
      <c r="AY80" s="12">
        <f t="shared" si="51"/>
        <v>0</v>
      </c>
      <c r="AZ80" s="12">
        <f t="shared" si="52"/>
        <v>0</v>
      </c>
      <c r="BA80" s="12">
        <f t="shared" si="53"/>
        <v>0</v>
      </c>
      <c r="BB80" s="12">
        <f t="shared" si="54"/>
        <v>0</v>
      </c>
      <c r="BC80" s="12">
        <f t="shared" si="55"/>
        <v>0</v>
      </c>
      <c r="BD80" s="12">
        <f t="shared" si="56"/>
        <v>0</v>
      </c>
      <c r="BE80" s="12">
        <f t="shared" si="57"/>
        <v>0</v>
      </c>
      <c r="BF80" s="12">
        <f t="shared" si="58"/>
        <v>0</v>
      </c>
      <c r="BG80" s="12">
        <f t="shared" si="59"/>
        <v>0</v>
      </c>
      <c r="BH80" s="12">
        <f t="shared" si="47"/>
        <v>0</v>
      </c>
      <c r="BI80" s="12">
        <f t="shared" si="60"/>
        <v>0</v>
      </c>
      <c r="BJ80" s="12">
        <f t="shared" si="61"/>
        <v>0</v>
      </c>
      <c r="BK80" s="12">
        <f t="shared" si="62"/>
        <v>0</v>
      </c>
      <c r="BL80" s="12">
        <f t="shared" si="63"/>
        <v>0</v>
      </c>
    </row>
    <row r="81" spans="1:64" s="5" customFormat="1" ht="14.4" customHeight="1" x14ac:dyDescent="0.3">
      <c r="A81" s="150"/>
      <c r="B81" s="31"/>
      <c r="C81" s="24"/>
      <c r="D81" s="19"/>
      <c r="E81" s="25"/>
      <c r="F81" s="24"/>
      <c r="G81" s="19"/>
      <c r="H81" s="19"/>
      <c r="I81" s="19"/>
      <c r="J81" s="19"/>
      <c r="K81" s="19"/>
      <c r="L81" s="19"/>
      <c r="M81" s="19"/>
      <c r="N81" s="19"/>
      <c r="O81" s="19"/>
      <c r="P81" s="19"/>
      <c r="Q81" s="19"/>
      <c r="R81" s="19"/>
      <c r="S81" s="19"/>
      <c r="T81" s="19"/>
      <c r="U81" s="25"/>
      <c r="V81" s="68"/>
      <c r="W81" s="74"/>
      <c r="X81" s="74"/>
      <c r="Y81" s="74"/>
      <c r="Z81" s="74"/>
      <c r="AA81" s="74"/>
      <c r="AB81" s="74"/>
      <c r="AC81" s="74"/>
      <c r="AD81" s="74"/>
      <c r="AE81" s="74"/>
      <c r="AF81" s="69"/>
      <c r="AG81" s="68">
        <f t="shared" si="43"/>
        <v>0</v>
      </c>
      <c r="AH81" s="69">
        <f t="shared" si="44"/>
        <v>0</v>
      </c>
      <c r="AI81" s="15"/>
      <c r="AJ81" s="15"/>
      <c r="AK81" s="211"/>
      <c r="AM81" s="112"/>
      <c r="AN81" s="12">
        <f t="shared" si="45"/>
        <v>0</v>
      </c>
      <c r="AO81" s="104">
        <f t="shared" si="48"/>
        <v>0</v>
      </c>
      <c r="AV81" s="5">
        <f t="shared" si="46"/>
        <v>0</v>
      </c>
      <c r="AW81" s="12">
        <f t="shared" si="49"/>
        <v>0</v>
      </c>
      <c r="AX81" s="12">
        <f t="shared" si="50"/>
        <v>0</v>
      </c>
      <c r="AY81" s="12">
        <f t="shared" si="51"/>
        <v>0</v>
      </c>
      <c r="AZ81" s="12">
        <f t="shared" si="52"/>
        <v>0</v>
      </c>
      <c r="BA81" s="12">
        <f t="shared" si="53"/>
        <v>0</v>
      </c>
      <c r="BB81" s="12">
        <f t="shared" si="54"/>
        <v>0</v>
      </c>
      <c r="BC81" s="12">
        <f t="shared" si="55"/>
        <v>0</v>
      </c>
      <c r="BD81" s="12">
        <f t="shared" si="56"/>
        <v>0</v>
      </c>
      <c r="BE81" s="12">
        <f t="shared" si="57"/>
        <v>0</v>
      </c>
      <c r="BF81" s="12">
        <f t="shared" si="58"/>
        <v>0</v>
      </c>
      <c r="BG81" s="12">
        <f t="shared" si="59"/>
        <v>0</v>
      </c>
      <c r="BH81" s="12">
        <f t="shared" si="47"/>
        <v>0</v>
      </c>
      <c r="BI81" s="12">
        <f t="shared" si="60"/>
        <v>0</v>
      </c>
      <c r="BJ81" s="12">
        <f t="shared" si="61"/>
        <v>0</v>
      </c>
      <c r="BK81" s="12">
        <f t="shared" si="62"/>
        <v>0</v>
      </c>
      <c r="BL81" s="12">
        <f t="shared" si="63"/>
        <v>0</v>
      </c>
    </row>
    <row r="82" spans="1:64" s="5" customFormat="1" ht="14.4" customHeight="1" x14ac:dyDescent="0.3">
      <c r="A82" s="150"/>
      <c r="B82" s="31"/>
      <c r="C82" s="24"/>
      <c r="D82" s="19"/>
      <c r="E82" s="25"/>
      <c r="F82" s="24"/>
      <c r="G82" s="19"/>
      <c r="H82" s="19"/>
      <c r="I82" s="19"/>
      <c r="J82" s="19"/>
      <c r="K82" s="19"/>
      <c r="L82" s="19"/>
      <c r="M82" s="19"/>
      <c r="N82" s="19"/>
      <c r="O82" s="19"/>
      <c r="P82" s="19"/>
      <c r="Q82" s="19"/>
      <c r="R82" s="19"/>
      <c r="S82" s="19"/>
      <c r="T82" s="19"/>
      <c r="U82" s="25"/>
      <c r="V82" s="68"/>
      <c r="W82" s="74"/>
      <c r="X82" s="74"/>
      <c r="Y82" s="74"/>
      <c r="Z82" s="74"/>
      <c r="AA82" s="74"/>
      <c r="AB82" s="74"/>
      <c r="AC82" s="74"/>
      <c r="AD82" s="74"/>
      <c r="AE82" s="74"/>
      <c r="AF82" s="69"/>
      <c r="AG82" s="68">
        <f t="shared" si="43"/>
        <v>0</v>
      </c>
      <c r="AH82" s="69">
        <f t="shared" si="44"/>
        <v>0</v>
      </c>
      <c r="AI82" s="15"/>
      <c r="AJ82" s="15"/>
      <c r="AK82" s="211"/>
      <c r="AM82" s="112"/>
      <c r="AN82" s="12">
        <f t="shared" si="45"/>
        <v>0</v>
      </c>
      <c r="AO82" s="104">
        <f t="shared" si="48"/>
        <v>0</v>
      </c>
      <c r="AV82" s="5">
        <f t="shared" si="46"/>
        <v>0</v>
      </c>
      <c r="AW82" s="12">
        <f t="shared" si="49"/>
        <v>0</v>
      </c>
      <c r="AX82" s="12">
        <f t="shared" si="50"/>
        <v>0</v>
      </c>
      <c r="AY82" s="12">
        <f t="shared" si="51"/>
        <v>0</v>
      </c>
      <c r="AZ82" s="12">
        <f t="shared" si="52"/>
        <v>0</v>
      </c>
      <c r="BA82" s="12">
        <f t="shared" si="53"/>
        <v>0</v>
      </c>
      <c r="BB82" s="12">
        <f t="shared" si="54"/>
        <v>0</v>
      </c>
      <c r="BC82" s="12">
        <f t="shared" si="55"/>
        <v>0</v>
      </c>
      <c r="BD82" s="12">
        <f t="shared" si="56"/>
        <v>0</v>
      </c>
      <c r="BE82" s="12">
        <f t="shared" si="57"/>
        <v>0</v>
      </c>
      <c r="BF82" s="12">
        <f t="shared" si="58"/>
        <v>0</v>
      </c>
      <c r="BG82" s="12">
        <f t="shared" si="59"/>
        <v>0</v>
      </c>
      <c r="BH82" s="12">
        <f t="shared" si="47"/>
        <v>0</v>
      </c>
      <c r="BI82" s="12">
        <f t="shared" si="60"/>
        <v>0</v>
      </c>
      <c r="BJ82" s="12">
        <f t="shared" si="61"/>
        <v>0</v>
      </c>
      <c r="BK82" s="12">
        <f t="shared" si="62"/>
        <v>0</v>
      </c>
      <c r="BL82" s="12">
        <f t="shared" si="63"/>
        <v>0</v>
      </c>
    </row>
    <row r="83" spans="1:64" s="5" customFormat="1" ht="14.4" customHeight="1" x14ac:dyDescent="0.3">
      <c r="A83" s="150"/>
      <c r="B83" s="31"/>
      <c r="C83" s="24"/>
      <c r="D83" s="19"/>
      <c r="E83" s="25"/>
      <c r="F83" s="24"/>
      <c r="G83" s="19"/>
      <c r="H83" s="19"/>
      <c r="I83" s="19"/>
      <c r="J83" s="19"/>
      <c r="K83" s="19"/>
      <c r="L83" s="19"/>
      <c r="M83" s="19"/>
      <c r="N83" s="19"/>
      <c r="O83" s="19"/>
      <c r="P83" s="19"/>
      <c r="Q83" s="19"/>
      <c r="R83" s="19"/>
      <c r="S83" s="19"/>
      <c r="T83" s="19"/>
      <c r="U83" s="25"/>
      <c r="V83" s="68"/>
      <c r="W83" s="74"/>
      <c r="X83" s="74"/>
      <c r="Y83" s="74"/>
      <c r="Z83" s="74"/>
      <c r="AA83" s="74"/>
      <c r="AB83" s="74"/>
      <c r="AC83" s="74"/>
      <c r="AD83" s="74"/>
      <c r="AE83" s="74"/>
      <c r="AF83" s="69"/>
      <c r="AG83" s="68">
        <f t="shared" si="43"/>
        <v>0</v>
      </c>
      <c r="AH83" s="69">
        <f t="shared" si="44"/>
        <v>0</v>
      </c>
      <c r="AI83" s="15"/>
      <c r="AJ83" s="15"/>
      <c r="AK83" s="211"/>
      <c r="AM83" s="112"/>
      <c r="AN83" s="12">
        <f t="shared" si="45"/>
        <v>0</v>
      </c>
      <c r="AO83" s="104">
        <f t="shared" si="48"/>
        <v>0</v>
      </c>
      <c r="AV83" s="5">
        <f t="shared" si="46"/>
        <v>0</v>
      </c>
      <c r="AW83" s="12">
        <f t="shared" si="49"/>
        <v>0</v>
      </c>
      <c r="AX83" s="12">
        <f t="shared" si="50"/>
        <v>0</v>
      </c>
      <c r="AY83" s="12">
        <f t="shared" si="51"/>
        <v>0</v>
      </c>
      <c r="AZ83" s="12">
        <f t="shared" si="52"/>
        <v>0</v>
      </c>
      <c r="BA83" s="12">
        <f t="shared" si="53"/>
        <v>0</v>
      </c>
      <c r="BB83" s="12">
        <f t="shared" si="54"/>
        <v>0</v>
      </c>
      <c r="BC83" s="12">
        <f t="shared" si="55"/>
        <v>0</v>
      </c>
      <c r="BD83" s="12">
        <f t="shared" si="56"/>
        <v>0</v>
      </c>
      <c r="BE83" s="12">
        <f t="shared" si="57"/>
        <v>0</v>
      </c>
      <c r="BF83" s="12">
        <f t="shared" si="58"/>
        <v>0</v>
      </c>
      <c r="BG83" s="12">
        <f t="shared" si="59"/>
        <v>0</v>
      </c>
      <c r="BH83" s="12">
        <f t="shared" si="47"/>
        <v>0</v>
      </c>
      <c r="BI83" s="12">
        <f t="shared" si="60"/>
        <v>0</v>
      </c>
      <c r="BJ83" s="12">
        <f t="shared" si="61"/>
        <v>0</v>
      </c>
      <c r="BK83" s="12">
        <f t="shared" si="62"/>
        <v>0</v>
      </c>
      <c r="BL83" s="12">
        <f t="shared" si="63"/>
        <v>0</v>
      </c>
    </row>
    <row r="84" spans="1:64" s="5" customFormat="1" ht="14.4" customHeight="1" x14ac:dyDescent="0.3">
      <c r="A84" s="150"/>
      <c r="B84" s="31"/>
      <c r="C84" s="24"/>
      <c r="D84" s="19"/>
      <c r="E84" s="25"/>
      <c r="F84" s="24"/>
      <c r="G84" s="19"/>
      <c r="H84" s="19"/>
      <c r="I84" s="19"/>
      <c r="J84" s="19"/>
      <c r="K84" s="19"/>
      <c r="L84" s="19"/>
      <c r="M84" s="19"/>
      <c r="N84" s="19"/>
      <c r="O84" s="19"/>
      <c r="P84" s="19"/>
      <c r="Q84" s="19"/>
      <c r="R84" s="19"/>
      <c r="S84" s="19"/>
      <c r="T84" s="19"/>
      <c r="U84" s="25"/>
      <c r="V84" s="68"/>
      <c r="W84" s="74"/>
      <c r="X84" s="74"/>
      <c r="Y84" s="74"/>
      <c r="Z84" s="74"/>
      <c r="AA84" s="74"/>
      <c r="AB84" s="74"/>
      <c r="AC84" s="74"/>
      <c r="AD84" s="74"/>
      <c r="AE84" s="74"/>
      <c r="AF84" s="69"/>
      <c r="AG84" s="68">
        <f t="shared" si="43"/>
        <v>0</v>
      </c>
      <c r="AH84" s="69">
        <f t="shared" si="44"/>
        <v>0</v>
      </c>
      <c r="AI84" s="15"/>
      <c r="AJ84" s="15"/>
      <c r="AK84" s="211"/>
      <c r="AM84" s="112"/>
      <c r="AN84" s="12">
        <f t="shared" si="45"/>
        <v>0</v>
      </c>
      <c r="AO84" s="104">
        <f t="shared" si="48"/>
        <v>0</v>
      </c>
      <c r="AV84" s="5">
        <f t="shared" si="46"/>
        <v>0</v>
      </c>
      <c r="AW84" s="12">
        <f t="shared" si="49"/>
        <v>0</v>
      </c>
      <c r="AX84" s="12">
        <f t="shared" si="50"/>
        <v>0</v>
      </c>
      <c r="AY84" s="12">
        <f t="shared" si="51"/>
        <v>0</v>
      </c>
      <c r="AZ84" s="12">
        <f t="shared" si="52"/>
        <v>0</v>
      </c>
      <c r="BA84" s="12">
        <f t="shared" si="53"/>
        <v>0</v>
      </c>
      <c r="BB84" s="12">
        <f t="shared" si="54"/>
        <v>0</v>
      </c>
      <c r="BC84" s="12">
        <f t="shared" si="55"/>
        <v>0</v>
      </c>
      <c r="BD84" s="12">
        <f t="shared" si="56"/>
        <v>0</v>
      </c>
      <c r="BE84" s="12">
        <f t="shared" si="57"/>
        <v>0</v>
      </c>
      <c r="BF84" s="12">
        <f t="shared" si="58"/>
        <v>0</v>
      </c>
      <c r="BG84" s="12">
        <f t="shared" si="59"/>
        <v>0</v>
      </c>
      <c r="BH84" s="12">
        <f t="shared" si="47"/>
        <v>0</v>
      </c>
      <c r="BI84" s="12">
        <f t="shared" si="60"/>
        <v>0</v>
      </c>
      <c r="BJ84" s="12">
        <f t="shared" si="61"/>
        <v>0</v>
      </c>
      <c r="BK84" s="12">
        <f t="shared" si="62"/>
        <v>0</v>
      </c>
      <c r="BL84" s="12">
        <f t="shared" si="63"/>
        <v>0</v>
      </c>
    </row>
    <row r="85" spans="1:64" s="5" customFormat="1" ht="14.4" customHeight="1" x14ac:dyDescent="0.3">
      <c r="A85" s="150"/>
      <c r="B85" s="31"/>
      <c r="C85" s="24"/>
      <c r="D85" s="19"/>
      <c r="E85" s="25"/>
      <c r="F85" s="24"/>
      <c r="G85" s="19"/>
      <c r="H85" s="19"/>
      <c r="I85" s="19"/>
      <c r="J85" s="19"/>
      <c r="K85" s="19"/>
      <c r="L85" s="19"/>
      <c r="M85" s="19"/>
      <c r="N85" s="19"/>
      <c r="O85" s="19"/>
      <c r="P85" s="19"/>
      <c r="Q85" s="19"/>
      <c r="R85" s="19"/>
      <c r="S85" s="19"/>
      <c r="T85" s="19"/>
      <c r="U85" s="25"/>
      <c r="V85" s="68"/>
      <c r="W85" s="74"/>
      <c r="X85" s="74"/>
      <c r="Y85" s="74"/>
      <c r="Z85" s="74"/>
      <c r="AA85" s="74"/>
      <c r="AB85" s="74"/>
      <c r="AC85" s="74"/>
      <c r="AD85" s="74"/>
      <c r="AE85" s="74"/>
      <c r="AF85" s="69"/>
      <c r="AG85" s="68">
        <f t="shared" si="43"/>
        <v>0</v>
      </c>
      <c r="AH85" s="69">
        <f t="shared" si="44"/>
        <v>0</v>
      </c>
      <c r="AI85" s="141"/>
      <c r="AJ85" s="141"/>
      <c r="AK85" s="212"/>
      <c r="AM85" s="112"/>
      <c r="AN85" s="12">
        <f t="shared" si="45"/>
        <v>0</v>
      </c>
      <c r="AO85" s="104">
        <f t="shared" si="48"/>
        <v>0</v>
      </c>
      <c r="AV85" s="5">
        <f t="shared" si="46"/>
        <v>0</v>
      </c>
      <c r="AW85" s="12">
        <f t="shared" si="49"/>
        <v>0</v>
      </c>
      <c r="AX85" s="12">
        <f t="shared" si="50"/>
        <v>0</v>
      </c>
      <c r="AY85" s="12">
        <f t="shared" si="51"/>
        <v>0</v>
      </c>
      <c r="AZ85" s="12">
        <f t="shared" si="52"/>
        <v>0</v>
      </c>
      <c r="BA85" s="12">
        <f t="shared" si="53"/>
        <v>0</v>
      </c>
      <c r="BB85" s="12">
        <f t="shared" si="54"/>
        <v>0</v>
      </c>
      <c r="BC85" s="12">
        <f t="shared" si="55"/>
        <v>0</v>
      </c>
      <c r="BD85" s="12">
        <f t="shared" si="56"/>
        <v>0</v>
      </c>
      <c r="BE85" s="12">
        <f t="shared" si="57"/>
        <v>0</v>
      </c>
      <c r="BF85" s="12">
        <f t="shared" si="58"/>
        <v>0</v>
      </c>
      <c r="BG85" s="12">
        <f t="shared" si="59"/>
        <v>0</v>
      </c>
      <c r="BH85" s="12">
        <f t="shared" si="47"/>
        <v>0</v>
      </c>
      <c r="BI85" s="12">
        <f t="shared" si="60"/>
        <v>0</v>
      </c>
      <c r="BJ85" s="12">
        <f t="shared" si="61"/>
        <v>0</v>
      </c>
      <c r="BK85" s="12">
        <f t="shared" si="62"/>
        <v>0</v>
      </c>
      <c r="BL85" s="12">
        <f t="shared" si="63"/>
        <v>0</v>
      </c>
    </row>
    <row r="86" spans="1:64" s="5" customFormat="1" ht="14.4" customHeight="1" x14ac:dyDescent="0.3">
      <c r="A86" s="15">
        <f>COUNTA(A62:A85)</f>
        <v>0</v>
      </c>
      <c r="B86" s="15" t="s">
        <v>44</v>
      </c>
      <c r="C86" s="26">
        <f>SUM(C62:C85)</f>
        <v>0</v>
      </c>
      <c r="D86" s="29">
        <f t="shared" ref="D86:E86" si="64">SUM(D62:D85)</f>
        <v>0</v>
      </c>
      <c r="E86" s="29">
        <f t="shared" si="64"/>
        <v>0</v>
      </c>
      <c r="F86" s="26"/>
      <c r="G86" s="27"/>
      <c r="H86" s="27"/>
      <c r="I86" s="27"/>
      <c r="J86" s="27"/>
      <c r="K86" s="27"/>
      <c r="L86" s="29"/>
      <c r="M86" s="27"/>
      <c r="N86" s="27"/>
      <c r="O86" s="27"/>
      <c r="P86" s="27"/>
      <c r="Q86" s="152"/>
      <c r="R86" s="27"/>
      <c r="S86" s="27"/>
      <c r="T86" s="27"/>
      <c r="U86" s="28"/>
      <c r="V86" s="70">
        <f>SUM(V62:V85)</f>
        <v>0</v>
      </c>
      <c r="W86" s="75">
        <f t="shared" ref="W86:AD86" si="65">SUM(W62:W85)</f>
        <v>0</v>
      </c>
      <c r="X86" s="75">
        <f t="shared" si="65"/>
        <v>0</v>
      </c>
      <c r="Y86" s="75">
        <f t="shared" si="65"/>
        <v>0</v>
      </c>
      <c r="Z86" s="75">
        <f t="shared" si="65"/>
        <v>0</v>
      </c>
      <c r="AA86" s="75">
        <f t="shared" si="65"/>
        <v>0</v>
      </c>
      <c r="AB86" s="75">
        <f t="shared" si="65"/>
        <v>0</v>
      </c>
      <c r="AC86" s="75">
        <f t="shared" si="65"/>
        <v>0</v>
      </c>
      <c r="AD86" s="75">
        <f t="shared" si="65"/>
        <v>0</v>
      </c>
      <c r="AE86" s="75">
        <f t="shared" ref="AE86:AK86" si="66">SUM(AE62:AE85)</f>
        <v>0</v>
      </c>
      <c r="AF86" s="71">
        <f t="shared" si="66"/>
        <v>0</v>
      </c>
      <c r="AG86" s="70">
        <f t="shared" si="66"/>
        <v>0</v>
      </c>
      <c r="AH86" s="71">
        <f t="shared" si="66"/>
        <v>0</v>
      </c>
      <c r="AI86" s="90">
        <f t="shared" si="66"/>
        <v>0</v>
      </c>
      <c r="AJ86" s="90">
        <f t="shared" si="66"/>
        <v>0</v>
      </c>
      <c r="AK86" s="213">
        <f t="shared" si="66"/>
        <v>0</v>
      </c>
      <c r="AM86" s="112"/>
      <c r="AN86" s="12">
        <f>SUM(AN62:AN85)</f>
        <v>0</v>
      </c>
      <c r="AO86" s="12">
        <f>SUM(AO62:AO85)</f>
        <v>0</v>
      </c>
      <c r="AP86" s="5" t="s">
        <v>44</v>
      </c>
      <c r="AU86" s="5" t="s">
        <v>15</v>
      </c>
      <c r="AV86" s="5">
        <f>SUM(AV62:AV85)</f>
        <v>0</v>
      </c>
      <c r="AW86" s="12"/>
      <c r="AX86" s="12"/>
      <c r="AY86" s="12"/>
      <c r="AZ86" s="12"/>
      <c r="BA86" s="12"/>
      <c r="BB86" s="12"/>
      <c r="BC86" s="12"/>
      <c r="BD86" s="12"/>
      <c r="BE86" s="12"/>
      <c r="BF86" s="12"/>
      <c r="BG86" s="12"/>
      <c r="BH86" s="12"/>
      <c r="BI86" s="12"/>
      <c r="BJ86" s="12"/>
      <c r="BK86" s="12"/>
      <c r="BL86" s="12"/>
    </row>
    <row r="87" spans="1:64" s="5" customFormat="1" ht="21" customHeight="1" x14ac:dyDescent="0.3">
      <c r="A87" s="55"/>
      <c r="B87" s="56"/>
      <c r="C87" s="230" t="s">
        <v>47</v>
      </c>
      <c r="D87" s="231"/>
      <c r="E87" s="232"/>
      <c r="F87" s="230" t="s">
        <v>48</v>
      </c>
      <c r="G87" s="231"/>
      <c r="H87" s="231"/>
      <c r="I87" s="231"/>
      <c r="J87" s="231"/>
      <c r="K87" s="231"/>
      <c r="L87" s="231"/>
      <c r="M87" s="231"/>
      <c r="N87" s="231"/>
      <c r="O87" s="231"/>
      <c r="P87" s="231"/>
      <c r="Q87" s="231"/>
      <c r="R87" s="231"/>
      <c r="S87" s="231"/>
      <c r="T87" s="231"/>
      <c r="U87" s="232"/>
      <c r="V87" s="233" t="s">
        <v>78</v>
      </c>
      <c r="W87" s="234"/>
      <c r="X87" s="234"/>
      <c r="Y87" s="234"/>
      <c r="Z87" s="234"/>
      <c r="AA87" s="234"/>
      <c r="AB87" s="234"/>
      <c r="AC87" s="234"/>
      <c r="AD87" s="234"/>
      <c r="AE87" s="234"/>
      <c r="AF87" s="235"/>
      <c r="AG87" s="233" t="s">
        <v>56</v>
      </c>
      <c r="AH87" s="235"/>
      <c r="AK87" s="214">
        <f>AK86+AK59+AK49+AK40+AK21</f>
        <v>0</v>
      </c>
      <c r="AM87" s="111" t="s">
        <v>237</v>
      </c>
      <c r="AN87" s="12"/>
      <c r="AO87" s="104"/>
      <c r="AW87" s="12"/>
      <c r="AX87" s="12"/>
      <c r="AY87" s="12"/>
      <c r="AZ87" s="12"/>
      <c r="BA87" s="12"/>
      <c r="BB87" s="12"/>
      <c r="BC87" s="12"/>
      <c r="BD87" s="12"/>
      <c r="BE87" s="12"/>
      <c r="BF87" s="12"/>
      <c r="BG87" s="12"/>
      <c r="BH87" s="12"/>
      <c r="BI87" s="12"/>
      <c r="BJ87" s="12"/>
      <c r="BK87" s="12"/>
      <c r="BL87" s="12"/>
    </row>
    <row r="88" spans="1:64" s="5" customFormat="1" ht="14.4" customHeight="1" x14ac:dyDescent="0.3">
      <c r="A88" s="30" t="s">
        <v>27</v>
      </c>
      <c r="B88" s="30" t="s">
        <v>32</v>
      </c>
      <c r="C88" s="23" t="s">
        <v>19</v>
      </c>
      <c r="D88" s="23" t="s">
        <v>45</v>
      </c>
      <c r="E88" s="23" t="s">
        <v>46</v>
      </c>
      <c r="F88" s="23" t="s">
        <v>4</v>
      </c>
      <c r="G88" s="23" t="s">
        <v>5</v>
      </c>
      <c r="H88" s="23" t="s">
        <v>7</v>
      </c>
      <c r="I88" s="23" t="s">
        <v>6</v>
      </c>
      <c r="J88" s="23" t="s">
        <v>9</v>
      </c>
      <c r="K88" s="23" t="s">
        <v>10</v>
      </c>
      <c r="L88" s="23" t="s">
        <v>8</v>
      </c>
      <c r="M88" s="23" t="s">
        <v>14</v>
      </c>
      <c r="N88" s="23" t="s">
        <v>11</v>
      </c>
      <c r="O88" s="23" t="s">
        <v>12</v>
      </c>
      <c r="P88" s="23" t="s">
        <v>49</v>
      </c>
      <c r="Q88" s="23" t="s">
        <v>378</v>
      </c>
      <c r="R88" s="23" t="s">
        <v>50</v>
      </c>
      <c r="S88" s="23" t="s">
        <v>51</v>
      </c>
      <c r="T88" s="23" t="s">
        <v>52</v>
      </c>
      <c r="U88" s="23" t="s">
        <v>13</v>
      </c>
      <c r="V88" s="67" t="s">
        <v>33</v>
      </c>
      <c r="W88" s="67" t="s">
        <v>35</v>
      </c>
      <c r="X88" s="67" t="s">
        <v>34</v>
      </c>
      <c r="Y88" s="67" t="s">
        <v>36</v>
      </c>
      <c r="Z88" s="67" t="s">
        <v>37</v>
      </c>
      <c r="AA88" s="67" t="s">
        <v>38</v>
      </c>
      <c r="AB88" s="67" t="s">
        <v>39</v>
      </c>
      <c r="AC88" s="67" t="s">
        <v>40</v>
      </c>
      <c r="AD88" s="67" t="s">
        <v>41</v>
      </c>
      <c r="AE88" s="67" t="s">
        <v>42</v>
      </c>
      <c r="AF88" s="67" t="s">
        <v>43</v>
      </c>
      <c r="AG88" s="67" t="s">
        <v>33</v>
      </c>
      <c r="AH88" s="67" t="s">
        <v>57</v>
      </c>
      <c r="AI88" s="21"/>
      <c r="AJ88" s="21"/>
      <c r="AK88" s="216"/>
      <c r="AL88" s="21"/>
      <c r="AM88" s="111" t="s">
        <v>238</v>
      </c>
      <c r="AN88" s="105"/>
      <c r="AO88" s="106"/>
      <c r="AP88" s="21"/>
      <c r="AQ88" s="21"/>
      <c r="AR88" s="21"/>
      <c r="AS88" s="21"/>
      <c r="AW88" s="12"/>
      <c r="AX88" s="12"/>
      <c r="AY88" s="12"/>
      <c r="AZ88" s="12"/>
      <c r="BA88" s="12"/>
      <c r="BB88" s="12"/>
      <c r="BC88" s="12"/>
      <c r="BD88" s="12"/>
      <c r="BE88" s="12"/>
      <c r="BF88" s="12"/>
      <c r="BG88" s="12"/>
      <c r="BH88" s="12"/>
      <c r="BI88" s="12"/>
      <c r="BJ88" s="12"/>
      <c r="BK88" s="12"/>
      <c r="BL88" s="12"/>
    </row>
    <row r="89" spans="1:64" s="5" customFormat="1" ht="14.4" customHeight="1" x14ac:dyDescent="0.3">
      <c r="A89" s="150"/>
      <c r="B89" s="31"/>
      <c r="C89" s="24"/>
      <c r="D89" s="19"/>
      <c r="E89" s="25"/>
      <c r="F89" s="24"/>
      <c r="G89" s="19"/>
      <c r="H89" s="19"/>
      <c r="I89" s="19"/>
      <c r="J89" s="19"/>
      <c r="K89" s="19"/>
      <c r="L89" s="19"/>
      <c r="M89" s="19"/>
      <c r="N89" s="19"/>
      <c r="O89" s="19"/>
      <c r="P89" s="19"/>
      <c r="Q89" s="19"/>
      <c r="R89" s="19"/>
      <c r="S89" s="19"/>
      <c r="T89" s="19"/>
      <c r="U89" s="25"/>
      <c r="V89" s="68"/>
      <c r="W89" s="74"/>
      <c r="X89" s="74"/>
      <c r="Y89" s="74"/>
      <c r="Z89" s="74"/>
      <c r="AA89" s="74"/>
      <c r="AB89" s="74"/>
      <c r="AC89" s="74"/>
      <c r="AD89" s="74"/>
      <c r="AE89" s="74"/>
      <c r="AF89" s="69"/>
      <c r="AG89" s="68">
        <f t="shared" ref="AG89:AG97" si="67">V89+W89</f>
        <v>0</v>
      </c>
      <c r="AH89" s="69">
        <f t="shared" ref="AH89:AH97" si="68">SUM(X89:AF89)</f>
        <v>0</v>
      </c>
      <c r="AI89" s="5" t="s">
        <v>367</v>
      </c>
      <c r="AK89" s="214"/>
      <c r="AM89" s="111" t="s">
        <v>239</v>
      </c>
      <c r="AN89" s="12"/>
      <c r="AO89" s="104"/>
      <c r="AV89" s="5">
        <f t="shared" ref="AV89:AV97" si="69">IFERROR((AG89+AH89)/(C89*52),0)</f>
        <v>0</v>
      </c>
      <c r="AW89" s="12">
        <f t="shared" si="49"/>
        <v>0</v>
      </c>
      <c r="AX89" s="12">
        <f t="shared" si="50"/>
        <v>0</v>
      </c>
      <c r="AY89" s="12">
        <f t="shared" si="51"/>
        <v>0</v>
      </c>
      <c r="AZ89" s="12">
        <f t="shared" si="52"/>
        <v>0</v>
      </c>
      <c r="BA89" s="12">
        <f t="shared" si="53"/>
        <v>0</v>
      </c>
      <c r="BB89" s="12">
        <f t="shared" si="54"/>
        <v>0</v>
      </c>
      <c r="BC89" s="12">
        <f t="shared" si="55"/>
        <v>0</v>
      </c>
      <c r="BD89" s="12">
        <f t="shared" si="56"/>
        <v>0</v>
      </c>
      <c r="BE89" s="12">
        <f t="shared" si="57"/>
        <v>0</v>
      </c>
      <c r="BF89" s="12">
        <f t="shared" si="58"/>
        <v>0</v>
      </c>
      <c r="BG89" s="12">
        <f t="shared" si="59"/>
        <v>0</v>
      </c>
      <c r="BH89" s="12">
        <f t="shared" ref="BH89:BH97" si="70">(Q89*0.01)*(AG89+AH89)</f>
        <v>0</v>
      </c>
      <c r="BI89" s="12">
        <f t="shared" si="60"/>
        <v>0</v>
      </c>
      <c r="BJ89" s="12">
        <f t="shared" si="61"/>
        <v>0</v>
      </c>
      <c r="BK89" s="12">
        <f t="shared" si="62"/>
        <v>0</v>
      </c>
      <c r="BL89" s="12">
        <f t="shared" si="63"/>
        <v>0</v>
      </c>
    </row>
    <row r="90" spans="1:64" s="5" customFormat="1" ht="14.4" customHeight="1" x14ac:dyDescent="0.3">
      <c r="A90" s="150"/>
      <c r="B90" s="31"/>
      <c r="C90" s="24"/>
      <c r="D90" s="19"/>
      <c r="E90" s="25"/>
      <c r="F90" s="24"/>
      <c r="G90" s="19"/>
      <c r="H90" s="19"/>
      <c r="I90" s="19"/>
      <c r="J90" s="19"/>
      <c r="K90" s="19"/>
      <c r="L90" s="19"/>
      <c r="M90" s="19"/>
      <c r="N90" s="19"/>
      <c r="O90" s="19"/>
      <c r="P90" s="19"/>
      <c r="Q90" s="19"/>
      <c r="R90" s="19"/>
      <c r="S90" s="19"/>
      <c r="T90" s="19"/>
      <c r="U90" s="25"/>
      <c r="V90" s="68"/>
      <c r="W90" s="74"/>
      <c r="X90" s="74"/>
      <c r="Y90" s="74"/>
      <c r="Z90" s="74"/>
      <c r="AA90" s="74"/>
      <c r="AB90" s="74"/>
      <c r="AC90" s="74"/>
      <c r="AD90" s="74"/>
      <c r="AE90" s="74"/>
      <c r="AF90" s="69"/>
      <c r="AG90" s="68">
        <f t="shared" si="67"/>
        <v>0</v>
      </c>
      <c r="AH90" s="69">
        <f t="shared" si="68"/>
        <v>0</v>
      </c>
      <c r="AI90" s="5" t="s">
        <v>368</v>
      </c>
      <c r="AK90" s="214"/>
      <c r="AM90" s="111" t="s">
        <v>240</v>
      </c>
      <c r="AN90" s="12"/>
      <c r="AO90" s="104"/>
      <c r="AV90" s="5">
        <f t="shared" si="69"/>
        <v>0</v>
      </c>
      <c r="AW90" s="12">
        <f t="shared" si="49"/>
        <v>0</v>
      </c>
      <c r="AX90" s="12">
        <f t="shared" si="50"/>
        <v>0</v>
      </c>
      <c r="AY90" s="12">
        <f t="shared" si="51"/>
        <v>0</v>
      </c>
      <c r="AZ90" s="12">
        <f t="shared" si="52"/>
        <v>0</v>
      </c>
      <c r="BA90" s="12">
        <f t="shared" si="53"/>
        <v>0</v>
      </c>
      <c r="BB90" s="12">
        <f t="shared" si="54"/>
        <v>0</v>
      </c>
      <c r="BC90" s="12">
        <f t="shared" si="55"/>
        <v>0</v>
      </c>
      <c r="BD90" s="12">
        <f t="shared" si="56"/>
        <v>0</v>
      </c>
      <c r="BE90" s="12">
        <f t="shared" si="57"/>
        <v>0</v>
      </c>
      <c r="BF90" s="12">
        <f t="shared" si="58"/>
        <v>0</v>
      </c>
      <c r="BG90" s="12">
        <f t="shared" si="59"/>
        <v>0</v>
      </c>
      <c r="BH90" s="12">
        <f t="shared" si="70"/>
        <v>0</v>
      </c>
      <c r="BI90" s="12">
        <f t="shared" si="60"/>
        <v>0</v>
      </c>
      <c r="BJ90" s="12">
        <f t="shared" si="61"/>
        <v>0</v>
      </c>
      <c r="BK90" s="12">
        <f t="shared" si="62"/>
        <v>0</v>
      </c>
      <c r="BL90" s="12">
        <f t="shared" si="63"/>
        <v>0</v>
      </c>
    </row>
    <row r="91" spans="1:64" s="5" customFormat="1" ht="14.4" customHeight="1" x14ac:dyDescent="0.3">
      <c r="A91" s="150"/>
      <c r="B91" s="31"/>
      <c r="C91" s="24"/>
      <c r="D91" s="19"/>
      <c r="E91" s="25"/>
      <c r="F91" s="24"/>
      <c r="G91" s="19"/>
      <c r="H91" s="19"/>
      <c r="I91" s="19"/>
      <c r="J91" s="19"/>
      <c r="K91" s="19"/>
      <c r="L91" s="19"/>
      <c r="M91" s="19"/>
      <c r="N91" s="19"/>
      <c r="O91" s="19"/>
      <c r="P91" s="19"/>
      <c r="Q91" s="19"/>
      <c r="R91" s="19"/>
      <c r="S91" s="19"/>
      <c r="T91" s="19"/>
      <c r="U91" s="25"/>
      <c r="V91" s="68"/>
      <c r="W91" s="74"/>
      <c r="X91" s="74"/>
      <c r="Y91" s="74"/>
      <c r="Z91" s="74"/>
      <c r="AA91" s="74"/>
      <c r="AB91" s="74"/>
      <c r="AC91" s="74"/>
      <c r="AD91" s="74"/>
      <c r="AE91" s="74"/>
      <c r="AF91" s="69"/>
      <c r="AG91" s="68">
        <f t="shared" si="67"/>
        <v>0</v>
      </c>
      <c r="AH91" s="69">
        <f t="shared" si="68"/>
        <v>0</v>
      </c>
      <c r="AI91" s="5" t="s">
        <v>369</v>
      </c>
      <c r="AK91" s="214"/>
      <c r="AM91" s="111" t="s">
        <v>241</v>
      </c>
      <c r="AN91" s="12"/>
      <c r="AO91" s="104"/>
      <c r="AV91" s="5">
        <f t="shared" si="69"/>
        <v>0</v>
      </c>
      <c r="AW91" s="12">
        <f t="shared" si="49"/>
        <v>0</v>
      </c>
      <c r="AX91" s="12">
        <f t="shared" si="50"/>
        <v>0</v>
      </c>
      <c r="AY91" s="12">
        <f t="shared" si="51"/>
        <v>0</v>
      </c>
      <c r="AZ91" s="12">
        <f t="shared" si="52"/>
        <v>0</v>
      </c>
      <c r="BA91" s="12">
        <f t="shared" si="53"/>
        <v>0</v>
      </c>
      <c r="BB91" s="12">
        <f t="shared" si="54"/>
        <v>0</v>
      </c>
      <c r="BC91" s="12">
        <f t="shared" si="55"/>
        <v>0</v>
      </c>
      <c r="BD91" s="12">
        <f t="shared" si="56"/>
        <v>0</v>
      </c>
      <c r="BE91" s="12">
        <f t="shared" si="57"/>
        <v>0</v>
      </c>
      <c r="BF91" s="12">
        <f t="shared" si="58"/>
        <v>0</v>
      </c>
      <c r="BG91" s="12">
        <f t="shared" si="59"/>
        <v>0</v>
      </c>
      <c r="BH91" s="12">
        <f t="shared" si="70"/>
        <v>0</v>
      </c>
      <c r="BI91" s="12">
        <f t="shared" si="60"/>
        <v>0</v>
      </c>
      <c r="BJ91" s="12">
        <f t="shared" si="61"/>
        <v>0</v>
      </c>
      <c r="BK91" s="12">
        <f t="shared" si="62"/>
        <v>0</v>
      </c>
      <c r="BL91" s="12">
        <f t="shared" si="63"/>
        <v>0</v>
      </c>
    </row>
    <row r="92" spans="1:64" s="5" customFormat="1" ht="14.4" customHeight="1" x14ac:dyDescent="0.3">
      <c r="A92" s="150"/>
      <c r="B92" s="31"/>
      <c r="C92" s="24"/>
      <c r="D92" s="19"/>
      <c r="E92" s="25"/>
      <c r="F92" s="24"/>
      <c r="G92" s="19"/>
      <c r="H92" s="19"/>
      <c r="I92" s="19"/>
      <c r="J92" s="19"/>
      <c r="K92" s="19"/>
      <c r="L92" s="19"/>
      <c r="M92" s="19"/>
      <c r="N92" s="19"/>
      <c r="O92" s="19"/>
      <c r="P92" s="19"/>
      <c r="Q92" s="19"/>
      <c r="R92" s="19"/>
      <c r="S92" s="19"/>
      <c r="T92" s="19"/>
      <c r="U92" s="25"/>
      <c r="V92" s="68"/>
      <c r="W92" s="74"/>
      <c r="X92" s="74"/>
      <c r="Y92" s="74"/>
      <c r="Z92" s="74"/>
      <c r="AA92" s="74"/>
      <c r="AB92" s="74"/>
      <c r="AC92" s="74"/>
      <c r="AD92" s="74"/>
      <c r="AE92" s="74"/>
      <c r="AF92" s="69"/>
      <c r="AG92" s="68">
        <f t="shared" si="67"/>
        <v>0</v>
      </c>
      <c r="AH92" s="69">
        <f t="shared" si="68"/>
        <v>0</v>
      </c>
      <c r="AI92" s="5" t="s">
        <v>370</v>
      </c>
      <c r="AK92" s="214"/>
      <c r="AM92" s="111" t="s">
        <v>242</v>
      </c>
      <c r="AN92" s="12"/>
      <c r="AO92" s="104"/>
      <c r="AV92" s="5">
        <f t="shared" si="69"/>
        <v>0</v>
      </c>
      <c r="AW92" s="12">
        <f t="shared" si="49"/>
        <v>0</v>
      </c>
      <c r="AX92" s="12">
        <f t="shared" si="50"/>
        <v>0</v>
      </c>
      <c r="AY92" s="12">
        <f t="shared" si="51"/>
        <v>0</v>
      </c>
      <c r="AZ92" s="12">
        <f t="shared" si="52"/>
        <v>0</v>
      </c>
      <c r="BA92" s="12">
        <f t="shared" si="53"/>
        <v>0</v>
      </c>
      <c r="BB92" s="12">
        <f t="shared" si="54"/>
        <v>0</v>
      </c>
      <c r="BC92" s="12">
        <f t="shared" si="55"/>
        <v>0</v>
      </c>
      <c r="BD92" s="12">
        <f t="shared" si="56"/>
        <v>0</v>
      </c>
      <c r="BE92" s="12">
        <f t="shared" si="57"/>
        <v>0</v>
      </c>
      <c r="BF92" s="12">
        <f t="shared" si="58"/>
        <v>0</v>
      </c>
      <c r="BG92" s="12">
        <f t="shared" si="59"/>
        <v>0</v>
      </c>
      <c r="BH92" s="12">
        <f t="shared" si="70"/>
        <v>0</v>
      </c>
      <c r="BI92" s="12">
        <f t="shared" si="60"/>
        <v>0</v>
      </c>
      <c r="BJ92" s="12">
        <f t="shared" si="61"/>
        <v>0</v>
      </c>
      <c r="BK92" s="12">
        <f t="shared" si="62"/>
        <v>0</v>
      </c>
      <c r="BL92" s="12">
        <f t="shared" si="63"/>
        <v>0</v>
      </c>
    </row>
    <row r="93" spans="1:64" s="5" customFormat="1" ht="14.4" customHeight="1" x14ac:dyDescent="0.3">
      <c r="A93" s="150"/>
      <c r="B93" s="31"/>
      <c r="C93" s="24"/>
      <c r="D93" s="19"/>
      <c r="E93" s="25"/>
      <c r="F93" s="24"/>
      <c r="G93" s="19"/>
      <c r="H93" s="19"/>
      <c r="I93" s="19"/>
      <c r="J93" s="19"/>
      <c r="K93" s="19"/>
      <c r="L93" s="19"/>
      <c r="M93" s="19"/>
      <c r="N93" s="19"/>
      <c r="O93" s="19"/>
      <c r="P93" s="19"/>
      <c r="Q93" s="19"/>
      <c r="R93" s="19"/>
      <c r="S93" s="19"/>
      <c r="T93" s="19"/>
      <c r="U93" s="25"/>
      <c r="V93" s="68"/>
      <c r="W93" s="74"/>
      <c r="X93" s="74"/>
      <c r="Y93" s="74"/>
      <c r="Z93" s="74"/>
      <c r="AA93" s="74"/>
      <c r="AB93" s="74"/>
      <c r="AC93" s="74"/>
      <c r="AD93" s="74"/>
      <c r="AE93" s="74"/>
      <c r="AF93" s="69"/>
      <c r="AG93" s="68">
        <f t="shared" si="67"/>
        <v>0</v>
      </c>
      <c r="AH93" s="69">
        <f t="shared" si="68"/>
        <v>0</v>
      </c>
      <c r="AK93" s="214"/>
      <c r="AM93" s="111" t="s">
        <v>243</v>
      </c>
      <c r="AN93" s="12"/>
      <c r="AO93" s="104"/>
      <c r="AV93" s="5">
        <f t="shared" si="69"/>
        <v>0</v>
      </c>
      <c r="AW93" s="12">
        <f t="shared" si="49"/>
        <v>0</v>
      </c>
      <c r="AX93" s="12">
        <f t="shared" si="50"/>
        <v>0</v>
      </c>
      <c r="AY93" s="12">
        <f t="shared" si="51"/>
        <v>0</v>
      </c>
      <c r="AZ93" s="12">
        <f t="shared" si="52"/>
        <v>0</v>
      </c>
      <c r="BA93" s="12">
        <f t="shared" si="53"/>
        <v>0</v>
      </c>
      <c r="BB93" s="12">
        <f t="shared" si="54"/>
        <v>0</v>
      </c>
      <c r="BC93" s="12">
        <f t="shared" si="55"/>
        <v>0</v>
      </c>
      <c r="BD93" s="12">
        <f t="shared" si="56"/>
        <v>0</v>
      </c>
      <c r="BE93" s="12">
        <f t="shared" si="57"/>
        <v>0</v>
      </c>
      <c r="BF93" s="12">
        <f t="shared" si="58"/>
        <v>0</v>
      </c>
      <c r="BG93" s="12">
        <f t="shared" si="59"/>
        <v>0</v>
      </c>
      <c r="BH93" s="12">
        <f t="shared" si="70"/>
        <v>0</v>
      </c>
      <c r="BI93" s="12">
        <f t="shared" si="60"/>
        <v>0</v>
      </c>
      <c r="BJ93" s="12">
        <f t="shared" si="61"/>
        <v>0</v>
      </c>
      <c r="BK93" s="12">
        <f t="shared" si="62"/>
        <v>0</v>
      </c>
      <c r="BL93" s="12">
        <f t="shared" si="63"/>
        <v>0</v>
      </c>
    </row>
    <row r="94" spans="1:64" s="5" customFormat="1" ht="14.4" customHeight="1" x14ac:dyDescent="0.3">
      <c r="A94" s="150"/>
      <c r="B94" s="31"/>
      <c r="C94" s="24"/>
      <c r="D94" s="19"/>
      <c r="E94" s="25"/>
      <c r="F94" s="24"/>
      <c r="G94" s="19"/>
      <c r="H94" s="19"/>
      <c r="I94" s="19"/>
      <c r="J94" s="19"/>
      <c r="K94" s="19"/>
      <c r="L94" s="19"/>
      <c r="M94" s="19"/>
      <c r="N94" s="19"/>
      <c r="O94" s="19"/>
      <c r="P94" s="19"/>
      <c r="Q94" s="19"/>
      <c r="R94" s="19"/>
      <c r="S94" s="19"/>
      <c r="T94" s="19"/>
      <c r="U94" s="25"/>
      <c r="V94" s="68"/>
      <c r="W94" s="74"/>
      <c r="X94" s="74"/>
      <c r="Y94" s="74"/>
      <c r="Z94" s="74"/>
      <c r="AA94" s="74"/>
      <c r="AB94" s="74"/>
      <c r="AC94" s="74"/>
      <c r="AD94" s="74"/>
      <c r="AE94" s="74"/>
      <c r="AF94" s="69"/>
      <c r="AG94" s="68">
        <f t="shared" si="67"/>
        <v>0</v>
      </c>
      <c r="AH94" s="69">
        <f t="shared" si="68"/>
        <v>0</v>
      </c>
      <c r="AK94" s="214"/>
      <c r="AM94" s="111" t="s">
        <v>244</v>
      </c>
      <c r="AN94" s="12"/>
      <c r="AO94" s="104"/>
      <c r="AV94" s="5">
        <f t="shared" si="69"/>
        <v>0</v>
      </c>
      <c r="AW94" s="12">
        <f t="shared" si="49"/>
        <v>0</v>
      </c>
      <c r="AX94" s="12">
        <f t="shared" si="50"/>
        <v>0</v>
      </c>
      <c r="AY94" s="12">
        <f t="shared" si="51"/>
        <v>0</v>
      </c>
      <c r="AZ94" s="12">
        <f t="shared" si="52"/>
        <v>0</v>
      </c>
      <c r="BA94" s="12">
        <f t="shared" si="53"/>
        <v>0</v>
      </c>
      <c r="BB94" s="12">
        <f t="shared" si="54"/>
        <v>0</v>
      </c>
      <c r="BC94" s="12">
        <f t="shared" si="55"/>
        <v>0</v>
      </c>
      <c r="BD94" s="12">
        <f t="shared" si="56"/>
        <v>0</v>
      </c>
      <c r="BE94" s="12">
        <f t="shared" si="57"/>
        <v>0</v>
      </c>
      <c r="BF94" s="12">
        <f t="shared" si="58"/>
        <v>0</v>
      </c>
      <c r="BG94" s="12">
        <f t="shared" si="59"/>
        <v>0</v>
      </c>
      <c r="BH94" s="12">
        <f t="shared" si="70"/>
        <v>0</v>
      </c>
      <c r="BI94" s="12">
        <f t="shared" si="60"/>
        <v>0</v>
      </c>
      <c r="BJ94" s="12">
        <f t="shared" si="61"/>
        <v>0</v>
      </c>
      <c r="BK94" s="12">
        <f t="shared" si="62"/>
        <v>0</v>
      </c>
      <c r="BL94" s="12">
        <f t="shared" si="63"/>
        <v>0</v>
      </c>
    </row>
    <row r="95" spans="1:64" s="5" customFormat="1" ht="14.4" customHeight="1" x14ac:dyDescent="0.3">
      <c r="A95" s="150"/>
      <c r="B95" s="31"/>
      <c r="C95" s="24"/>
      <c r="D95" s="19"/>
      <c r="E95" s="25"/>
      <c r="F95" s="24"/>
      <c r="G95" s="19"/>
      <c r="H95" s="19"/>
      <c r="I95" s="19"/>
      <c r="J95" s="19"/>
      <c r="K95" s="19"/>
      <c r="L95" s="19"/>
      <c r="M95" s="19"/>
      <c r="N95" s="19"/>
      <c r="O95" s="19"/>
      <c r="P95" s="19"/>
      <c r="Q95" s="19"/>
      <c r="R95" s="19"/>
      <c r="S95" s="19"/>
      <c r="T95" s="19"/>
      <c r="U95" s="25"/>
      <c r="V95" s="68"/>
      <c r="W95" s="74"/>
      <c r="X95" s="74"/>
      <c r="Y95" s="74"/>
      <c r="Z95" s="74"/>
      <c r="AA95" s="74"/>
      <c r="AB95" s="74"/>
      <c r="AC95" s="74"/>
      <c r="AD95" s="74"/>
      <c r="AE95" s="74"/>
      <c r="AF95" s="69"/>
      <c r="AG95" s="68">
        <f t="shared" si="67"/>
        <v>0</v>
      </c>
      <c r="AH95" s="69">
        <f t="shared" si="68"/>
        <v>0</v>
      </c>
      <c r="AK95" s="214"/>
      <c r="AM95" s="111" t="s">
        <v>245</v>
      </c>
      <c r="AN95" s="12"/>
      <c r="AO95" s="104"/>
      <c r="AV95" s="5">
        <f t="shared" si="69"/>
        <v>0</v>
      </c>
      <c r="AW95" s="12">
        <f t="shared" si="49"/>
        <v>0</v>
      </c>
      <c r="AX95" s="12">
        <f t="shared" si="50"/>
        <v>0</v>
      </c>
      <c r="AY95" s="12">
        <f t="shared" si="51"/>
        <v>0</v>
      </c>
      <c r="AZ95" s="12">
        <f t="shared" si="52"/>
        <v>0</v>
      </c>
      <c r="BA95" s="12">
        <f t="shared" si="53"/>
        <v>0</v>
      </c>
      <c r="BB95" s="12">
        <f t="shared" si="54"/>
        <v>0</v>
      </c>
      <c r="BC95" s="12">
        <f t="shared" si="55"/>
        <v>0</v>
      </c>
      <c r="BD95" s="12">
        <f t="shared" si="56"/>
        <v>0</v>
      </c>
      <c r="BE95" s="12">
        <f t="shared" si="57"/>
        <v>0</v>
      </c>
      <c r="BF95" s="12">
        <f t="shared" si="58"/>
        <v>0</v>
      </c>
      <c r="BG95" s="12">
        <f t="shared" si="59"/>
        <v>0</v>
      </c>
      <c r="BH95" s="12">
        <f t="shared" si="70"/>
        <v>0</v>
      </c>
      <c r="BI95" s="12">
        <f t="shared" si="60"/>
        <v>0</v>
      </c>
      <c r="BJ95" s="12">
        <f t="shared" si="61"/>
        <v>0</v>
      </c>
      <c r="BK95" s="12">
        <f t="shared" si="62"/>
        <v>0</v>
      </c>
      <c r="BL95" s="12">
        <f t="shared" si="63"/>
        <v>0</v>
      </c>
    </row>
    <row r="96" spans="1:64" s="5" customFormat="1" ht="14.4" customHeight="1" x14ac:dyDescent="0.3">
      <c r="A96" s="150"/>
      <c r="B96" s="31"/>
      <c r="C96" s="24"/>
      <c r="D96" s="19"/>
      <c r="E96" s="25"/>
      <c r="F96" s="24"/>
      <c r="G96" s="19"/>
      <c r="H96" s="19"/>
      <c r="I96" s="19"/>
      <c r="J96" s="19"/>
      <c r="K96" s="19"/>
      <c r="L96" s="19"/>
      <c r="M96" s="19"/>
      <c r="N96" s="19"/>
      <c r="O96" s="19"/>
      <c r="P96" s="19"/>
      <c r="Q96" s="19"/>
      <c r="R96" s="19"/>
      <c r="S96" s="19"/>
      <c r="T96" s="19"/>
      <c r="U96" s="25"/>
      <c r="V96" s="68"/>
      <c r="W96" s="74"/>
      <c r="X96" s="74"/>
      <c r="Y96" s="74"/>
      <c r="Z96" s="74"/>
      <c r="AA96" s="74"/>
      <c r="AB96" s="74"/>
      <c r="AC96" s="74"/>
      <c r="AD96" s="74"/>
      <c r="AE96" s="74"/>
      <c r="AF96" s="69"/>
      <c r="AG96" s="68">
        <f t="shared" si="67"/>
        <v>0</v>
      </c>
      <c r="AH96" s="69">
        <f t="shared" si="68"/>
        <v>0</v>
      </c>
      <c r="AK96" s="214"/>
      <c r="AM96" s="111" t="s">
        <v>246</v>
      </c>
      <c r="AN96" s="12"/>
      <c r="AO96" s="104"/>
      <c r="AV96" s="5">
        <f t="shared" si="69"/>
        <v>0</v>
      </c>
      <c r="AW96" s="12">
        <f t="shared" si="49"/>
        <v>0</v>
      </c>
      <c r="AX96" s="12">
        <f t="shared" si="50"/>
        <v>0</v>
      </c>
      <c r="AY96" s="12">
        <f t="shared" si="51"/>
        <v>0</v>
      </c>
      <c r="AZ96" s="12">
        <f t="shared" si="52"/>
        <v>0</v>
      </c>
      <c r="BA96" s="12">
        <f t="shared" si="53"/>
        <v>0</v>
      </c>
      <c r="BB96" s="12">
        <f t="shared" si="54"/>
        <v>0</v>
      </c>
      <c r="BC96" s="12">
        <f t="shared" si="55"/>
        <v>0</v>
      </c>
      <c r="BD96" s="12">
        <f t="shared" si="56"/>
        <v>0</v>
      </c>
      <c r="BE96" s="12">
        <f t="shared" si="57"/>
        <v>0</v>
      </c>
      <c r="BF96" s="12">
        <f t="shared" si="58"/>
        <v>0</v>
      </c>
      <c r="BG96" s="12">
        <f t="shared" si="59"/>
        <v>0</v>
      </c>
      <c r="BH96" s="12">
        <f t="shared" si="70"/>
        <v>0</v>
      </c>
      <c r="BI96" s="12">
        <f t="shared" si="60"/>
        <v>0</v>
      </c>
      <c r="BJ96" s="12">
        <f t="shared" si="61"/>
        <v>0</v>
      </c>
      <c r="BK96" s="12">
        <f t="shared" si="62"/>
        <v>0</v>
      </c>
      <c r="BL96" s="12">
        <f t="shared" si="63"/>
        <v>0</v>
      </c>
    </row>
    <row r="97" spans="1:64" s="5" customFormat="1" ht="14.4" customHeight="1" x14ac:dyDescent="0.3">
      <c r="A97" s="150"/>
      <c r="B97" s="31"/>
      <c r="C97" s="24"/>
      <c r="D97" s="19"/>
      <c r="E97" s="25"/>
      <c r="F97" s="24"/>
      <c r="G97" s="19"/>
      <c r="H97" s="19"/>
      <c r="I97" s="19"/>
      <c r="J97" s="19"/>
      <c r="K97" s="19"/>
      <c r="L97" s="19"/>
      <c r="M97" s="19"/>
      <c r="N97" s="19"/>
      <c r="O97" s="19"/>
      <c r="P97" s="19"/>
      <c r="Q97" s="19"/>
      <c r="R97" s="19"/>
      <c r="S97" s="19"/>
      <c r="T97" s="19"/>
      <c r="U97" s="25"/>
      <c r="V97" s="68"/>
      <c r="W97" s="74"/>
      <c r="X97" s="74"/>
      <c r="Y97" s="74"/>
      <c r="Z97" s="74"/>
      <c r="AA97" s="74"/>
      <c r="AB97" s="74"/>
      <c r="AC97" s="74"/>
      <c r="AD97" s="74"/>
      <c r="AE97" s="74"/>
      <c r="AF97" s="69"/>
      <c r="AG97" s="68">
        <f t="shared" si="67"/>
        <v>0</v>
      </c>
      <c r="AH97" s="69">
        <f t="shared" si="68"/>
        <v>0</v>
      </c>
      <c r="AK97" s="214"/>
      <c r="AM97" s="111" t="s">
        <v>244</v>
      </c>
      <c r="AN97" s="12"/>
      <c r="AO97" s="104"/>
      <c r="AV97" s="5">
        <f t="shared" si="69"/>
        <v>0</v>
      </c>
      <c r="AW97" s="12">
        <f t="shared" si="49"/>
        <v>0</v>
      </c>
      <c r="AX97" s="12">
        <f t="shared" si="50"/>
        <v>0</v>
      </c>
      <c r="AY97" s="12">
        <f t="shared" si="51"/>
        <v>0</v>
      </c>
      <c r="AZ97" s="12">
        <f t="shared" si="52"/>
        <v>0</v>
      </c>
      <c r="BA97" s="12">
        <f t="shared" si="53"/>
        <v>0</v>
      </c>
      <c r="BB97" s="12">
        <f t="shared" si="54"/>
        <v>0</v>
      </c>
      <c r="BC97" s="12">
        <f t="shared" si="55"/>
        <v>0</v>
      </c>
      <c r="BD97" s="12">
        <f t="shared" si="56"/>
        <v>0</v>
      </c>
      <c r="BE97" s="12">
        <f t="shared" si="57"/>
        <v>0</v>
      </c>
      <c r="BF97" s="12">
        <f t="shared" si="58"/>
        <v>0</v>
      </c>
      <c r="BG97" s="12">
        <f t="shared" si="59"/>
        <v>0</v>
      </c>
      <c r="BH97" s="12">
        <f t="shared" si="70"/>
        <v>0</v>
      </c>
      <c r="BI97" s="12">
        <f t="shared" si="60"/>
        <v>0</v>
      </c>
      <c r="BJ97" s="12">
        <f t="shared" si="61"/>
        <v>0</v>
      </c>
      <c r="BK97" s="12">
        <f t="shared" si="62"/>
        <v>0</v>
      </c>
      <c r="BL97" s="12">
        <f t="shared" si="63"/>
        <v>0</v>
      </c>
    </row>
    <row r="98" spans="1:64" s="5" customFormat="1" ht="14.4" customHeight="1" x14ac:dyDescent="0.3">
      <c r="A98" s="15">
        <f>COUNTA(A89:A97)</f>
        <v>0</v>
      </c>
      <c r="B98" s="15" t="s">
        <v>44</v>
      </c>
      <c r="C98" s="26">
        <f>SUM(C89:C97)</f>
        <v>0</v>
      </c>
      <c r="D98" s="29">
        <f t="shared" ref="D98:E98" si="71">SUM(D89:D97)</f>
        <v>0</v>
      </c>
      <c r="E98" s="29">
        <f t="shared" si="71"/>
        <v>0</v>
      </c>
      <c r="F98" s="26"/>
      <c r="G98" s="27"/>
      <c r="H98" s="27"/>
      <c r="I98" s="27"/>
      <c r="J98" s="27"/>
      <c r="K98" s="27"/>
      <c r="L98" s="29"/>
      <c r="M98" s="27"/>
      <c r="N98" s="27"/>
      <c r="O98" s="27"/>
      <c r="P98" s="27"/>
      <c r="Q98" s="152"/>
      <c r="R98" s="27"/>
      <c r="S98" s="27"/>
      <c r="T98" s="27"/>
      <c r="U98" s="28"/>
      <c r="V98" s="70">
        <f>SUM(V89:V97)</f>
        <v>0</v>
      </c>
      <c r="W98" s="75">
        <f>SUM(W89:W97)</f>
        <v>0</v>
      </c>
      <c r="X98" s="75">
        <f t="shared" ref="X98:AE98" si="72">SUM(X89:X97)</f>
        <v>0</v>
      </c>
      <c r="Y98" s="75">
        <f t="shared" si="72"/>
        <v>0</v>
      </c>
      <c r="Z98" s="75">
        <f t="shared" si="72"/>
        <v>0</v>
      </c>
      <c r="AA98" s="75">
        <f t="shared" si="72"/>
        <v>0</v>
      </c>
      <c r="AB98" s="75">
        <f t="shared" si="72"/>
        <v>0</v>
      </c>
      <c r="AC98" s="75">
        <f t="shared" si="72"/>
        <v>0</v>
      </c>
      <c r="AD98" s="75">
        <f t="shared" si="72"/>
        <v>0</v>
      </c>
      <c r="AE98" s="75">
        <f t="shared" si="72"/>
        <v>0</v>
      </c>
      <c r="AF98" s="71">
        <f>SUM(AF89:AF97)</f>
        <v>0</v>
      </c>
      <c r="AG98" s="70">
        <f>SUM(AG89:AG97)</f>
        <v>0</v>
      </c>
      <c r="AH98" s="71">
        <f>SUM(AH89:AH97)</f>
        <v>0</v>
      </c>
      <c r="AK98" s="214"/>
      <c r="AM98" s="111" t="s">
        <v>247</v>
      </c>
      <c r="AN98" s="12"/>
      <c r="AO98" s="12"/>
      <c r="AU98" s="5" t="s">
        <v>15</v>
      </c>
      <c r="AV98" s="5">
        <f>SUM(AV89:AV97)</f>
        <v>0</v>
      </c>
      <c r="AW98" s="12"/>
      <c r="AX98" s="12"/>
      <c r="AY98" s="12"/>
      <c r="AZ98" s="12"/>
      <c r="BA98" s="12"/>
      <c r="BB98" s="12"/>
      <c r="BC98" s="12"/>
      <c r="BD98" s="12"/>
      <c r="BE98" s="12"/>
      <c r="BF98" s="12"/>
      <c r="BG98" s="12"/>
      <c r="BH98" s="12"/>
      <c r="BI98" s="12"/>
      <c r="BJ98" s="12"/>
      <c r="BK98" s="12"/>
      <c r="BL98" s="12"/>
    </row>
    <row r="99" spans="1:64" s="5" customFormat="1" ht="21" customHeight="1" x14ac:dyDescent="0.3">
      <c r="A99" s="55"/>
      <c r="B99" s="56"/>
      <c r="C99" s="230" t="s">
        <v>47</v>
      </c>
      <c r="D99" s="231"/>
      <c r="E99" s="232"/>
      <c r="F99" s="230" t="s">
        <v>48</v>
      </c>
      <c r="G99" s="231"/>
      <c r="H99" s="231"/>
      <c r="I99" s="231"/>
      <c r="J99" s="231"/>
      <c r="K99" s="231"/>
      <c r="L99" s="231"/>
      <c r="M99" s="231"/>
      <c r="N99" s="231"/>
      <c r="O99" s="231"/>
      <c r="P99" s="231"/>
      <c r="Q99" s="231"/>
      <c r="R99" s="231"/>
      <c r="S99" s="231"/>
      <c r="T99" s="231"/>
      <c r="U99" s="232"/>
      <c r="V99" s="233" t="s">
        <v>78</v>
      </c>
      <c r="W99" s="234"/>
      <c r="X99" s="234"/>
      <c r="Y99" s="234"/>
      <c r="Z99" s="234"/>
      <c r="AA99" s="234"/>
      <c r="AB99" s="234"/>
      <c r="AC99" s="234"/>
      <c r="AD99" s="234"/>
      <c r="AE99" s="234"/>
      <c r="AF99" s="235"/>
      <c r="AG99" s="233" t="s">
        <v>56</v>
      </c>
      <c r="AH99" s="235"/>
      <c r="AK99" s="214"/>
      <c r="AM99" s="113"/>
      <c r="AN99" s="12"/>
      <c r="AO99" s="104"/>
      <c r="AW99" s="12"/>
      <c r="AX99" s="12"/>
      <c r="AY99" s="12"/>
      <c r="AZ99" s="12"/>
      <c r="BA99" s="12"/>
      <c r="BB99" s="12"/>
      <c r="BC99" s="12"/>
      <c r="BD99" s="12"/>
      <c r="BE99" s="12"/>
      <c r="BF99" s="12"/>
      <c r="BG99" s="12"/>
      <c r="BH99" s="12"/>
      <c r="BI99" s="12"/>
      <c r="BJ99" s="12"/>
      <c r="BK99" s="12"/>
      <c r="BL99" s="12"/>
    </row>
    <row r="100" spans="1:64" s="5" customFormat="1" ht="14.4" customHeight="1" x14ac:dyDescent="0.3">
      <c r="A100" s="30" t="s">
        <v>28</v>
      </c>
      <c r="B100" s="30" t="s">
        <v>32</v>
      </c>
      <c r="C100" s="23" t="s">
        <v>19</v>
      </c>
      <c r="D100" s="23" t="s">
        <v>45</v>
      </c>
      <c r="E100" s="23" t="s">
        <v>46</v>
      </c>
      <c r="F100" s="23" t="s">
        <v>4</v>
      </c>
      <c r="G100" s="23" t="s">
        <v>5</v>
      </c>
      <c r="H100" s="23" t="s">
        <v>7</v>
      </c>
      <c r="I100" s="23" t="s">
        <v>6</v>
      </c>
      <c r="J100" s="23" t="s">
        <v>9</v>
      </c>
      <c r="K100" s="23" t="s">
        <v>10</v>
      </c>
      <c r="L100" s="23" t="s">
        <v>8</v>
      </c>
      <c r="M100" s="23" t="s">
        <v>14</v>
      </c>
      <c r="N100" s="23" t="s">
        <v>11</v>
      </c>
      <c r="O100" s="23" t="s">
        <v>12</v>
      </c>
      <c r="P100" s="23" t="s">
        <v>49</v>
      </c>
      <c r="Q100" s="23" t="s">
        <v>378</v>
      </c>
      <c r="R100" s="23" t="s">
        <v>50</v>
      </c>
      <c r="S100" s="23" t="s">
        <v>51</v>
      </c>
      <c r="T100" s="23" t="s">
        <v>52</v>
      </c>
      <c r="U100" s="23" t="s">
        <v>13</v>
      </c>
      <c r="V100" s="67" t="s">
        <v>33</v>
      </c>
      <c r="W100" s="67" t="s">
        <v>35</v>
      </c>
      <c r="X100" s="67" t="s">
        <v>34</v>
      </c>
      <c r="Y100" s="67" t="s">
        <v>36</v>
      </c>
      <c r="Z100" s="67" t="s">
        <v>37</v>
      </c>
      <c r="AA100" s="67" t="s">
        <v>38</v>
      </c>
      <c r="AB100" s="67" t="s">
        <v>39</v>
      </c>
      <c r="AC100" s="67" t="s">
        <v>40</v>
      </c>
      <c r="AD100" s="67" t="s">
        <v>41</v>
      </c>
      <c r="AE100" s="67" t="s">
        <v>42</v>
      </c>
      <c r="AF100" s="67" t="s">
        <v>43</v>
      </c>
      <c r="AG100" s="67" t="s">
        <v>33</v>
      </c>
      <c r="AH100" s="67" t="s">
        <v>57</v>
      </c>
      <c r="AI100" s="21"/>
      <c r="AJ100" s="21"/>
      <c r="AK100" s="216"/>
      <c r="AL100" s="21"/>
      <c r="AM100" s="111" t="s">
        <v>237</v>
      </c>
      <c r="AN100" s="105"/>
      <c r="AO100" s="106"/>
      <c r="AP100" s="21"/>
      <c r="AQ100" s="21"/>
      <c r="AR100" s="21"/>
      <c r="AS100" s="21"/>
      <c r="AW100" s="12"/>
      <c r="AX100" s="12"/>
      <c r="AY100" s="12"/>
      <c r="AZ100" s="12"/>
      <c r="BA100" s="12"/>
      <c r="BB100" s="12"/>
      <c r="BC100" s="12"/>
      <c r="BD100" s="12"/>
      <c r="BE100" s="12"/>
      <c r="BF100" s="12"/>
      <c r="BG100" s="12"/>
      <c r="BH100" s="12"/>
      <c r="BI100" s="12"/>
      <c r="BJ100" s="12"/>
      <c r="BK100" s="12"/>
      <c r="BL100" s="12"/>
    </row>
    <row r="101" spans="1:64" s="5" customFormat="1" ht="14.4" customHeight="1" x14ac:dyDescent="0.3">
      <c r="A101" s="150"/>
      <c r="B101" s="31"/>
      <c r="C101" s="24"/>
      <c r="D101" s="19"/>
      <c r="E101" s="25"/>
      <c r="F101" s="24"/>
      <c r="G101" s="19"/>
      <c r="H101" s="19"/>
      <c r="I101" s="19"/>
      <c r="J101" s="19"/>
      <c r="K101" s="19"/>
      <c r="L101" s="19"/>
      <c r="M101" s="19"/>
      <c r="N101" s="19"/>
      <c r="O101" s="19"/>
      <c r="P101" s="19"/>
      <c r="Q101" s="19"/>
      <c r="R101" s="19"/>
      <c r="S101" s="19"/>
      <c r="T101" s="19"/>
      <c r="U101" s="25"/>
      <c r="V101" s="68"/>
      <c r="W101" s="74"/>
      <c r="X101" s="74"/>
      <c r="Y101" s="74"/>
      <c r="Z101" s="74"/>
      <c r="AA101" s="74"/>
      <c r="AB101" s="74"/>
      <c r="AC101" s="74"/>
      <c r="AD101" s="74"/>
      <c r="AE101" s="74"/>
      <c r="AF101" s="69"/>
      <c r="AG101" s="68">
        <f t="shared" ref="AG101:AG109" si="73">V101+W101</f>
        <v>0</v>
      </c>
      <c r="AH101" s="69">
        <f t="shared" ref="AH101:AH109" si="74">SUM(X101:AF101)</f>
        <v>0</v>
      </c>
      <c r="AI101" s="5" t="s">
        <v>367</v>
      </c>
      <c r="AK101" s="214"/>
      <c r="AL101" s="21"/>
      <c r="AM101" s="111" t="s">
        <v>238</v>
      </c>
      <c r="AN101" s="12"/>
      <c r="AO101" s="106"/>
      <c r="AP101" s="21"/>
      <c r="AQ101" s="21"/>
      <c r="AR101" s="21"/>
      <c r="AS101" s="21"/>
      <c r="AV101" s="5">
        <f t="shared" ref="AV101:AV109" si="75">IFERROR((AG101+AH101)/(C101*52),0)</f>
        <v>0</v>
      </c>
      <c r="AW101" s="12">
        <f t="shared" si="49"/>
        <v>0</v>
      </c>
      <c r="AX101" s="12">
        <f t="shared" si="50"/>
        <v>0</v>
      </c>
      <c r="AY101" s="12">
        <f t="shared" si="51"/>
        <v>0</v>
      </c>
      <c r="AZ101" s="12">
        <f t="shared" si="52"/>
        <v>0</v>
      </c>
      <c r="BA101" s="12">
        <f t="shared" si="53"/>
        <v>0</v>
      </c>
      <c r="BB101" s="12">
        <f t="shared" si="54"/>
        <v>0</v>
      </c>
      <c r="BC101" s="12">
        <f t="shared" si="55"/>
        <v>0</v>
      </c>
      <c r="BD101" s="12">
        <f t="shared" si="56"/>
        <v>0</v>
      </c>
      <c r="BE101" s="12">
        <f t="shared" si="57"/>
        <v>0</v>
      </c>
      <c r="BF101" s="12">
        <f t="shared" si="58"/>
        <v>0</v>
      </c>
      <c r="BG101" s="12">
        <f t="shared" si="59"/>
        <v>0</v>
      </c>
      <c r="BH101" s="12">
        <f t="shared" ref="BH101:BH109" si="76">(Q101*0.01)*(AG101+AH101)</f>
        <v>0</v>
      </c>
      <c r="BI101" s="12">
        <f t="shared" si="60"/>
        <v>0</v>
      </c>
      <c r="BJ101" s="12">
        <f t="shared" si="61"/>
        <v>0</v>
      </c>
      <c r="BK101" s="12">
        <f t="shared" si="62"/>
        <v>0</v>
      </c>
      <c r="BL101" s="12">
        <f t="shared" si="63"/>
        <v>0</v>
      </c>
    </row>
    <row r="102" spans="1:64" s="5" customFormat="1" ht="14.4" customHeight="1" x14ac:dyDescent="0.3">
      <c r="A102" s="150"/>
      <c r="B102" s="31"/>
      <c r="C102" s="24"/>
      <c r="D102" s="19"/>
      <c r="E102" s="25"/>
      <c r="F102" s="24"/>
      <c r="G102" s="19"/>
      <c r="H102" s="19"/>
      <c r="I102" s="19"/>
      <c r="J102" s="19"/>
      <c r="K102" s="19"/>
      <c r="L102" s="19"/>
      <c r="M102" s="19"/>
      <c r="N102" s="19"/>
      <c r="O102" s="19"/>
      <c r="P102" s="19"/>
      <c r="Q102" s="19"/>
      <c r="R102" s="19"/>
      <c r="S102" s="19"/>
      <c r="T102" s="19"/>
      <c r="U102" s="25"/>
      <c r="V102" s="68"/>
      <c r="W102" s="74"/>
      <c r="X102" s="74"/>
      <c r="Y102" s="74"/>
      <c r="Z102" s="74"/>
      <c r="AA102" s="74"/>
      <c r="AB102" s="74"/>
      <c r="AC102" s="74"/>
      <c r="AD102" s="74"/>
      <c r="AE102" s="74"/>
      <c r="AF102" s="69"/>
      <c r="AG102" s="68">
        <f t="shared" si="73"/>
        <v>0</v>
      </c>
      <c r="AH102" s="69">
        <f t="shared" si="74"/>
        <v>0</v>
      </c>
      <c r="AI102" s="5" t="s">
        <v>368</v>
      </c>
      <c r="AK102" s="214"/>
      <c r="AL102" s="21"/>
      <c r="AM102" s="111" t="s">
        <v>239</v>
      </c>
      <c r="AN102" s="12"/>
      <c r="AO102" s="106"/>
      <c r="AP102" s="21"/>
      <c r="AQ102" s="21"/>
      <c r="AR102" s="21"/>
      <c r="AS102" s="21"/>
      <c r="AV102" s="5">
        <f t="shared" si="75"/>
        <v>0</v>
      </c>
      <c r="AW102" s="12">
        <f t="shared" si="49"/>
        <v>0</v>
      </c>
      <c r="AX102" s="12">
        <f t="shared" si="50"/>
        <v>0</v>
      </c>
      <c r="AY102" s="12">
        <f t="shared" si="51"/>
        <v>0</v>
      </c>
      <c r="AZ102" s="12">
        <f t="shared" si="52"/>
        <v>0</v>
      </c>
      <c r="BA102" s="12">
        <f t="shared" si="53"/>
        <v>0</v>
      </c>
      <c r="BB102" s="12">
        <f t="shared" si="54"/>
        <v>0</v>
      </c>
      <c r="BC102" s="12">
        <f t="shared" si="55"/>
        <v>0</v>
      </c>
      <c r="BD102" s="12">
        <f t="shared" si="56"/>
        <v>0</v>
      </c>
      <c r="BE102" s="12">
        <f t="shared" si="57"/>
        <v>0</v>
      </c>
      <c r="BF102" s="12">
        <f t="shared" si="58"/>
        <v>0</v>
      </c>
      <c r="BG102" s="12">
        <f t="shared" si="59"/>
        <v>0</v>
      </c>
      <c r="BH102" s="12">
        <f t="shared" si="76"/>
        <v>0</v>
      </c>
      <c r="BI102" s="12">
        <f t="shared" si="60"/>
        <v>0</v>
      </c>
      <c r="BJ102" s="12">
        <f t="shared" si="61"/>
        <v>0</v>
      </c>
      <c r="BK102" s="12">
        <f t="shared" si="62"/>
        <v>0</v>
      </c>
      <c r="BL102" s="12">
        <f t="shared" si="63"/>
        <v>0</v>
      </c>
    </row>
    <row r="103" spans="1:64" s="5" customFormat="1" ht="14.4" customHeight="1" x14ac:dyDescent="0.3">
      <c r="A103" s="150"/>
      <c r="B103" s="31"/>
      <c r="C103" s="24"/>
      <c r="D103" s="19"/>
      <c r="E103" s="25"/>
      <c r="F103" s="24"/>
      <c r="G103" s="19"/>
      <c r="H103" s="19"/>
      <c r="I103" s="19"/>
      <c r="J103" s="19"/>
      <c r="K103" s="19"/>
      <c r="L103" s="19"/>
      <c r="M103" s="19"/>
      <c r="N103" s="19"/>
      <c r="O103" s="19"/>
      <c r="P103" s="19"/>
      <c r="Q103" s="19"/>
      <c r="R103" s="19"/>
      <c r="S103" s="19"/>
      <c r="T103" s="19"/>
      <c r="U103" s="25"/>
      <c r="V103" s="68"/>
      <c r="W103" s="74"/>
      <c r="X103" s="74"/>
      <c r="Y103" s="74"/>
      <c r="Z103" s="74"/>
      <c r="AA103" s="74"/>
      <c r="AB103" s="74"/>
      <c r="AC103" s="74"/>
      <c r="AD103" s="74"/>
      <c r="AE103" s="74"/>
      <c r="AF103" s="69"/>
      <c r="AG103" s="68">
        <f t="shared" si="73"/>
        <v>0</v>
      </c>
      <c r="AH103" s="69">
        <f t="shared" si="74"/>
        <v>0</v>
      </c>
      <c r="AI103" s="5" t="s">
        <v>369</v>
      </c>
      <c r="AK103" s="214"/>
      <c r="AL103" s="21"/>
      <c r="AM103" s="111" t="s">
        <v>240</v>
      </c>
      <c r="AN103" s="12"/>
      <c r="AO103" s="106"/>
      <c r="AP103" s="21"/>
      <c r="AQ103" s="21"/>
      <c r="AR103" s="21"/>
      <c r="AS103" s="21"/>
      <c r="AV103" s="5">
        <f t="shared" si="75"/>
        <v>0</v>
      </c>
      <c r="AW103" s="12">
        <f t="shared" si="49"/>
        <v>0</v>
      </c>
      <c r="AX103" s="12">
        <f t="shared" si="50"/>
        <v>0</v>
      </c>
      <c r="AY103" s="12">
        <f t="shared" si="51"/>
        <v>0</v>
      </c>
      <c r="AZ103" s="12">
        <f t="shared" si="52"/>
        <v>0</v>
      </c>
      <c r="BA103" s="12">
        <f t="shared" si="53"/>
        <v>0</v>
      </c>
      <c r="BB103" s="12">
        <f t="shared" si="54"/>
        <v>0</v>
      </c>
      <c r="BC103" s="12">
        <f t="shared" si="55"/>
        <v>0</v>
      </c>
      <c r="BD103" s="12">
        <f t="shared" si="56"/>
        <v>0</v>
      </c>
      <c r="BE103" s="12">
        <f t="shared" si="57"/>
        <v>0</v>
      </c>
      <c r="BF103" s="12">
        <f t="shared" si="58"/>
        <v>0</v>
      </c>
      <c r="BG103" s="12">
        <f t="shared" si="59"/>
        <v>0</v>
      </c>
      <c r="BH103" s="12">
        <f t="shared" si="76"/>
        <v>0</v>
      </c>
      <c r="BI103" s="12">
        <f t="shared" si="60"/>
        <v>0</v>
      </c>
      <c r="BJ103" s="12">
        <f t="shared" si="61"/>
        <v>0</v>
      </c>
      <c r="BK103" s="12">
        <f t="shared" si="62"/>
        <v>0</v>
      </c>
      <c r="BL103" s="12">
        <f t="shared" si="63"/>
        <v>0</v>
      </c>
    </row>
    <row r="104" spans="1:64" s="5" customFormat="1" ht="14.4" customHeight="1" x14ac:dyDescent="0.3">
      <c r="A104" s="150"/>
      <c r="B104" s="31"/>
      <c r="C104" s="24"/>
      <c r="D104" s="19"/>
      <c r="E104" s="25"/>
      <c r="F104" s="24"/>
      <c r="G104" s="19"/>
      <c r="H104" s="19"/>
      <c r="I104" s="19"/>
      <c r="J104" s="19"/>
      <c r="K104" s="19"/>
      <c r="L104" s="19"/>
      <c r="M104" s="19"/>
      <c r="N104" s="19"/>
      <c r="O104" s="19"/>
      <c r="P104" s="19"/>
      <c r="Q104" s="19"/>
      <c r="R104" s="19"/>
      <c r="S104" s="19"/>
      <c r="T104" s="19"/>
      <c r="U104" s="25"/>
      <c r="V104" s="68"/>
      <c r="W104" s="74"/>
      <c r="X104" s="74"/>
      <c r="Y104" s="74"/>
      <c r="Z104" s="74"/>
      <c r="AA104" s="74"/>
      <c r="AB104" s="74"/>
      <c r="AC104" s="74"/>
      <c r="AD104" s="74"/>
      <c r="AE104" s="74"/>
      <c r="AF104" s="69"/>
      <c r="AG104" s="68">
        <f t="shared" si="73"/>
        <v>0</v>
      </c>
      <c r="AH104" s="69">
        <f t="shared" si="74"/>
        <v>0</v>
      </c>
      <c r="AI104" s="5" t="s">
        <v>370</v>
      </c>
      <c r="AK104" s="214"/>
      <c r="AL104" s="21"/>
      <c r="AM104" s="111" t="s">
        <v>241</v>
      </c>
      <c r="AN104" s="12"/>
      <c r="AO104" s="106"/>
      <c r="AP104" s="21"/>
      <c r="AQ104" s="21"/>
      <c r="AR104" s="21"/>
      <c r="AS104" s="21"/>
      <c r="AV104" s="5">
        <f t="shared" si="75"/>
        <v>0</v>
      </c>
      <c r="AW104" s="12">
        <f t="shared" si="49"/>
        <v>0</v>
      </c>
      <c r="AX104" s="12">
        <f t="shared" si="50"/>
        <v>0</v>
      </c>
      <c r="AY104" s="12">
        <f t="shared" si="51"/>
        <v>0</v>
      </c>
      <c r="AZ104" s="12">
        <f t="shared" si="52"/>
        <v>0</v>
      </c>
      <c r="BA104" s="12">
        <f t="shared" si="53"/>
        <v>0</v>
      </c>
      <c r="BB104" s="12">
        <f t="shared" si="54"/>
        <v>0</v>
      </c>
      <c r="BC104" s="12">
        <f t="shared" si="55"/>
        <v>0</v>
      </c>
      <c r="BD104" s="12">
        <f t="shared" si="56"/>
        <v>0</v>
      </c>
      <c r="BE104" s="12">
        <f t="shared" si="57"/>
        <v>0</v>
      </c>
      <c r="BF104" s="12">
        <f t="shared" si="58"/>
        <v>0</v>
      </c>
      <c r="BG104" s="12">
        <f t="shared" si="59"/>
        <v>0</v>
      </c>
      <c r="BH104" s="12">
        <f t="shared" si="76"/>
        <v>0</v>
      </c>
      <c r="BI104" s="12">
        <f t="shared" si="60"/>
        <v>0</v>
      </c>
      <c r="BJ104" s="12">
        <f t="shared" si="61"/>
        <v>0</v>
      </c>
      <c r="BK104" s="12">
        <f t="shared" si="62"/>
        <v>0</v>
      </c>
      <c r="BL104" s="12">
        <f t="shared" si="63"/>
        <v>0</v>
      </c>
    </row>
    <row r="105" spans="1:64" s="5" customFormat="1" ht="14.4" customHeight="1" x14ac:dyDescent="0.3">
      <c r="A105" s="150"/>
      <c r="B105" s="31"/>
      <c r="C105" s="24"/>
      <c r="D105" s="19"/>
      <c r="E105" s="25"/>
      <c r="F105" s="24"/>
      <c r="G105" s="19"/>
      <c r="H105" s="19"/>
      <c r="I105" s="19"/>
      <c r="J105" s="19"/>
      <c r="K105" s="19"/>
      <c r="L105" s="19"/>
      <c r="M105" s="19"/>
      <c r="N105" s="19"/>
      <c r="O105" s="19"/>
      <c r="P105" s="19"/>
      <c r="Q105" s="19"/>
      <c r="R105" s="19"/>
      <c r="S105" s="19"/>
      <c r="T105" s="19"/>
      <c r="U105" s="25"/>
      <c r="V105" s="68"/>
      <c r="W105" s="74"/>
      <c r="X105" s="74"/>
      <c r="Y105" s="74"/>
      <c r="Z105" s="74"/>
      <c r="AA105" s="74"/>
      <c r="AB105" s="74"/>
      <c r="AC105" s="74"/>
      <c r="AD105" s="74"/>
      <c r="AE105" s="74"/>
      <c r="AF105" s="69"/>
      <c r="AG105" s="68">
        <f t="shared" si="73"/>
        <v>0</v>
      </c>
      <c r="AH105" s="69">
        <f t="shared" si="74"/>
        <v>0</v>
      </c>
      <c r="AI105" s="21"/>
      <c r="AJ105" s="21"/>
      <c r="AK105" s="216"/>
      <c r="AL105" s="21"/>
      <c r="AM105" s="111" t="s">
        <v>242</v>
      </c>
      <c r="AN105" s="12"/>
      <c r="AO105" s="106"/>
      <c r="AP105" s="21"/>
      <c r="AQ105" s="21"/>
      <c r="AR105" s="21"/>
      <c r="AS105" s="21"/>
      <c r="AV105" s="5">
        <f t="shared" si="75"/>
        <v>0</v>
      </c>
      <c r="AW105" s="12">
        <f t="shared" si="49"/>
        <v>0</v>
      </c>
      <c r="AX105" s="12">
        <f t="shared" si="50"/>
        <v>0</v>
      </c>
      <c r="AY105" s="12">
        <f t="shared" si="51"/>
        <v>0</v>
      </c>
      <c r="AZ105" s="12">
        <f t="shared" si="52"/>
        <v>0</v>
      </c>
      <c r="BA105" s="12">
        <f t="shared" si="53"/>
        <v>0</v>
      </c>
      <c r="BB105" s="12">
        <f t="shared" si="54"/>
        <v>0</v>
      </c>
      <c r="BC105" s="12">
        <f t="shared" si="55"/>
        <v>0</v>
      </c>
      <c r="BD105" s="12">
        <f t="shared" si="56"/>
        <v>0</v>
      </c>
      <c r="BE105" s="12">
        <f t="shared" si="57"/>
        <v>0</v>
      </c>
      <c r="BF105" s="12">
        <f t="shared" si="58"/>
        <v>0</v>
      </c>
      <c r="BG105" s="12">
        <f t="shared" si="59"/>
        <v>0</v>
      </c>
      <c r="BH105" s="12">
        <f t="shared" si="76"/>
        <v>0</v>
      </c>
      <c r="BI105" s="12">
        <f t="shared" si="60"/>
        <v>0</v>
      </c>
      <c r="BJ105" s="12">
        <f t="shared" si="61"/>
        <v>0</v>
      </c>
      <c r="BK105" s="12">
        <f t="shared" si="62"/>
        <v>0</v>
      </c>
      <c r="BL105" s="12">
        <f t="shared" si="63"/>
        <v>0</v>
      </c>
    </row>
    <row r="106" spans="1:64" s="5" customFormat="1" ht="14.4" customHeight="1" x14ac:dyDescent="0.3">
      <c r="A106" s="150"/>
      <c r="B106" s="31"/>
      <c r="C106" s="24"/>
      <c r="D106" s="19"/>
      <c r="E106" s="25"/>
      <c r="F106" s="24"/>
      <c r="G106" s="19"/>
      <c r="H106" s="19"/>
      <c r="I106" s="19"/>
      <c r="J106" s="19"/>
      <c r="K106" s="19"/>
      <c r="L106" s="19"/>
      <c r="M106" s="19"/>
      <c r="N106" s="19"/>
      <c r="O106" s="19"/>
      <c r="P106" s="19"/>
      <c r="Q106" s="19"/>
      <c r="R106" s="19"/>
      <c r="S106" s="19"/>
      <c r="T106" s="19"/>
      <c r="U106" s="25"/>
      <c r="V106" s="68"/>
      <c r="W106" s="74"/>
      <c r="X106" s="74"/>
      <c r="Y106" s="74"/>
      <c r="Z106" s="74"/>
      <c r="AA106" s="74"/>
      <c r="AB106" s="74"/>
      <c r="AC106" s="74"/>
      <c r="AD106" s="74"/>
      <c r="AE106" s="74"/>
      <c r="AF106" s="69"/>
      <c r="AG106" s="68">
        <f t="shared" si="73"/>
        <v>0</v>
      </c>
      <c r="AH106" s="69">
        <f t="shared" si="74"/>
        <v>0</v>
      </c>
      <c r="AI106" s="21"/>
      <c r="AJ106" s="21"/>
      <c r="AK106" s="216"/>
      <c r="AL106" s="21"/>
      <c r="AM106" s="111" t="s">
        <v>243</v>
      </c>
      <c r="AN106" s="12"/>
      <c r="AO106" s="106"/>
      <c r="AP106" s="21"/>
      <c r="AQ106" s="21"/>
      <c r="AR106" s="21"/>
      <c r="AS106" s="21"/>
      <c r="AV106" s="5">
        <f t="shared" si="75"/>
        <v>0</v>
      </c>
      <c r="AW106" s="12">
        <f t="shared" si="49"/>
        <v>0</v>
      </c>
      <c r="AX106" s="12">
        <f t="shared" si="50"/>
        <v>0</v>
      </c>
      <c r="AY106" s="12">
        <f t="shared" si="51"/>
        <v>0</v>
      </c>
      <c r="AZ106" s="12">
        <f t="shared" si="52"/>
        <v>0</v>
      </c>
      <c r="BA106" s="12">
        <f t="shared" si="53"/>
        <v>0</v>
      </c>
      <c r="BB106" s="12">
        <f t="shared" si="54"/>
        <v>0</v>
      </c>
      <c r="BC106" s="12">
        <f t="shared" si="55"/>
        <v>0</v>
      </c>
      <c r="BD106" s="12">
        <f t="shared" si="56"/>
        <v>0</v>
      </c>
      <c r="BE106" s="12">
        <f t="shared" si="57"/>
        <v>0</v>
      </c>
      <c r="BF106" s="12">
        <f t="shared" si="58"/>
        <v>0</v>
      </c>
      <c r="BG106" s="12">
        <f t="shared" si="59"/>
        <v>0</v>
      </c>
      <c r="BH106" s="12">
        <f t="shared" si="76"/>
        <v>0</v>
      </c>
      <c r="BI106" s="12">
        <f t="shared" si="60"/>
        <v>0</v>
      </c>
      <c r="BJ106" s="12">
        <f t="shared" si="61"/>
        <v>0</v>
      </c>
      <c r="BK106" s="12">
        <f t="shared" si="62"/>
        <v>0</v>
      </c>
      <c r="BL106" s="12">
        <f t="shared" si="63"/>
        <v>0</v>
      </c>
    </row>
    <row r="107" spans="1:64" s="5" customFormat="1" ht="14.4" customHeight="1" x14ac:dyDescent="0.3">
      <c r="A107" s="150"/>
      <c r="B107" s="31"/>
      <c r="C107" s="24"/>
      <c r="D107" s="19"/>
      <c r="E107" s="25"/>
      <c r="F107" s="24"/>
      <c r="G107" s="19"/>
      <c r="H107" s="19"/>
      <c r="I107" s="19"/>
      <c r="J107" s="19"/>
      <c r="K107" s="19"/>
      <c r="L107" s="19"/>
      <c r="M107" s="19"/>
      <c r="N107" s="19"/>
      <c r="O107" s="19"/>
      <c r="P107" s="19"/>
      <c r="Q107" s="19"/>
      <c r="R107" s="19"/>
      <c r="S107" s="19"/>
      <c r="T107" s="19"/>
      <c r="U107" s="25"/>
      <c r="V107" s="68"/>
      <c r="W107" s="74"/>
      <c r="X107" s="74"/>
      <c r="Y107" s="74"/>
      <c r="Z107" s="74"/>
      <c r="AA107" s="74"/>
      <c r="AB107" s="74"/>
      <c r="AC107" s="74"/>
      <c r="AD107" s="74"/>
      <c r="AE107" s="74"/>
      <c r="AF107" s="69"/>
      <c r="AG107" s="68">
        <f t="shared" si="73"/>
        <v>0</v>
      </c>
      <c r="AH107" s="69">
        <f t="shared" si="74"/>
        <v>0</v>
      </c>
      <c r="AI107" s="21"/>
      <c r="AJ107" s="21"/>
      <c r="AK107" s="216"/>
      <c r="AL107" s="21"/>
      <c r="AM107" s="111" t="s">
        <v>244</v>
      </c>
      <c r="AN107" s="12"/>
      <c r="AO107" s="106"/>
      <c r="AP107" s="21"/>
      <c r="AQ107" s="21"/>
      <c r="AR107" s="21"/>
      <c r="AS107" s="21"/>
      <c r="AV107" s="5">
        <f t="shared" si="75"/>
        <v>0</v>
      </c>
      <c r="AW107" s="12">
        <f t="shared" si="49"/>
        <v>0</v>
      </c>
      <c r="AX107" s="12">
        <f t="shared" si="50"/>
        <v>0</v>
      </c>
      <c r="AY107" s="12">
        <f t="shared" si="51"/>
        <v>0</v>
      </c>
      <c r="AZ107" s="12">
        <f t="shared" si="52"/>
        <v>0</v>
      </c>
      <c r="BA107" s="12">
        <f t="shared" si="53"/>
        <v>0</v>
      </c>
      <c r="BB107" s="12">
        <f t="shared" si="54"/>
        <v>0</v>
      </c>
      <c r="BC107" s="12">
        <f t="shared" si="55"/>
        <v>0</v>
      </c>
      <c r="BD107" s="12">
        <f t="shared" si="56"/>
        <v>0</v>
      </c>
      <c r="BE107" s="12">
        <f t="shared" si="57"/>
        <v>0</v>
      </c>
      <c r="BF107" s="12">
        <f t="shared" si="58"/>
        <v>0</v>
      </c>
      <c r="BG107" s="12">
        <f t="shared" si="59"/>
        <v>0</v>
      </c>
      <c r="BH107" s="12">
        <f t="shared" si="76"/>
        <v>0</v>
      </c>
      <c r="BI107" s="12">
        <f t="shared" si="60"/>
        <v>0</v>
      </c>
      <c r="BJ107" s="12">
        <f t="shared" si="61"/>
        <v>0</v>
      </c>
      <c r="BK107" s="12">
        <f t="shared" si="62"/>
        <v>0</v>
      </c>
      <c r="BL107" s="12">
        <f t="shared" si="63"/>
        <v>0</v>
      </c>
    </row>
    <row r="108" spans="1:64" s="5" customFormat="1" ht="14.4" customHeight="1" x14ac:dyDescent="0.3">
      <c r="A108" s="150"/>
      <c r="B108" s="31"/>
      <c r="C108" s="24"/>
      <c r="D108" s="19"/>
      <c r="E108" s="25"/>
      <c r="F108" s="24"/>
      <c r="G108" s="19"/>
      <c r="H108" s="19"/>
      <c r="I108" s="19"/>
      <c r="J108" s="19"/>
      <c r="K108" s="19"/>
      <c r="L108" s="19"/>
      <c r="M108" s="19"/>
      <c r="N108" s="19"/>
      <c r="O108" s="19"/>
      <c r="P108" s="19"/>
      <c r="Q108" s="19"/>
      <c r="R108" s="19"/>
      <c r="S108" s="19"/>
      <c r="T108" s="19"/>
      <c r="U108" s="25"/>
      <c r="V108" s="68"/>
      <c r="W108" s="74"/>
      <c r="X108" s="74"/>
      <c r="Y108" s="74"/>
      <c r="Z108" s="74"/>
      <c r="AA108" s="74"/>
      <c r="AB108" s="74"/>
      <c r="AC108" s="74"/>
      <c r="AD108" s="74"/>
      <c r="AE108" s="74"/>
      <c r="AF108" s="69"/>
      <c r="AG108" s="68">
        <f t="shared" si="73"/>
        <v>0</v>
      </c>
      <c r="AH108" s="69">
        <f t="shared" si="74"/>
        <v>0</v>
      </c>
      <c r="AI108" s="21"/>
      <c r="AJ108" s="21"/>
      <c r="AK108" s="216"/>
      <c r="AL108" s="21"/>
      <c r="AM108" s="111" t="s">
        <v>245</v>
      </c>
      <c r="AN108" s="12"/>
      <c r="AO108" s="106"/>
      <c r="AP108" s="21"/>
      <c r="AQ108" s="21"/>
      <c r="AR108" s="21"/>
      <c r="AS108" s="21"/>
      <c r="AV108" s="5">
        <f t="shared" si="75"/>
        <v>0</v>
      </c>
      <c r="AW108" s="12">
        <f t="shared" si="49"/>
        <v>0</v>
      </c>
      <c r="AX108" s="12">
        <f t="shared" si="50"/>
        <v>0</v>
      </c>
      <c r="AY108" s="12">
        <f t="shared" si="51"/>
        <v>0</v>
      </c>
      <c r="AZ108" s="12">
        <f t="shared" si="52"/>
        <v>0</v>
      </c>
      <c r="BA108" s="12">
        <f t="shared" si="53"/>
        <v>0</v>
      </c>
      <c r="BB108" s="12">
        <f t="shared" si="54"/>
        <v>0</v>
      </c>
      <c r="BC108" s="12">
        <f t="shared" si="55"/>
        <v>0</v>
      </c>
      <c r="BD108" s="12">
        <f t="shared" si="56"/>
        <v>0</v>
      </c>
      <c r="BE108" s="12">
        <f t="shared" si="57"/>
        <v>0</v>
      </c>
      <c r="BF108" s="12">
        <f t="shared" si="58"/>
        <v>0</v>
      </c>
      <c r="BG108" s="12">
        <f t="shared" si="59"/>
        <v>0</v>
      </c>
      <c r="BH108" s="12">
        <f t="shared" si="76"/>
        <v>0</v>
      </c>
      <c r="BI108" s="12">
        <f t="shared" si="60"/>
        <v>0</v>
      </c>
      <c r="BJ108" s="12">
        <f t="shared" si="61"/>
        <v>0</v>
      </c>
      <c r="BK108" s="12">
        <f t="shared" si="62"/>
        <v>0</v>
      </c>
      <c r="BL108" s="12">
        <f t="shared" si="63"/>
        <v>0</v>
      </c>
    </row>
    <row r="109" spans="1:64" s="5" customFormat="1" ht="14.4" customHeight="1" x14ac:dyDescent="0.3">
      <c r="A109" s="150"/>
      <c r="B109" s="31"/>
      <c r="C109" s="24"/>
      <c r="D109" s="19"/>
      <c r="E109" s="25"/>
      <c r="F109" s="24"/>
      <c r="G109" s="19"/>
      <c r="H109" s="19"/>
      <c r="I109" s="19"/>
      <c r="J109" s="19"/>
      <c r="K109" s="19"/>
      <c r="L109" s="19"/>
      <c r="M109" s="19"/>
      <c r="N109" s="19"/>
      <c r="O109" s="19"/>
      <c r="P109" s="19"/>
      <c r="Q109" s="19"/>
      <c r="R109" s="19"/>
      <c r="S109" s="19"/>
      <c r="T109" s="19"/>
      <c r="U109" s="25"/>
      <c r="V109" s="68"/>
      <c r="W109" s="74"/>
      <c r="X109" s="74"/>
      <c r="Y109" s="74"/>
      <c r="Z109" s="74"/>
      <c r="AA109" s="74"/>
      <c r="AB109" s="74"/>
      <c r="AC109" s="74"/>
      <c r="AD109" s="74"/>
      <c r="AE109" s="74"/>
      <c r="AF109" s="69"/>
      <c r="AG109" s="68">
        <f t="shared" si="73"/>
        <v>0</v>
      </c>
      <c r="AH109" s="69">
        <f t="shared" si="74"/>
        <v>0</v>
      </c>
      <c r="AI109" s="21"/>
      <c r="AJ109" s="21"/>
      <c r="AK109" s="216"/>
      <c r="AL109" s="21"/>
      <c r="AM109" s="111" t="s">
        <v>246</v>
      </c>
      <c r="AN109" s="12"/>
      <c r="AO109" s="106"/>
      <c r="AP109" s="21"/>
      <c r="AQ109" s="21"/>
      <c r="AR109" s="21"/>
      <c r="AS109" s="21"/>
      <c r="AV109" s="5">
        <f t="shared" si="75"/>
        <v>0</v>
      </c>
      <c r="AW109" s="12">
        <f t="shared" si="49"/>
        <v>0</v>
      </c>
      <c r="AX109" s="12">
        <f t="shared" si="50"/>
        <v>0</v>
      </c>
      <c r="AY109" s="12">
        <f t="shared" si="51"/>
        <v>0</v>
      </c>
      <c r="AZ109" s="12">
        <f t="shared" si="52"/>
        <v>0</v>
      </c>
      <c r="BA109" s="12">
        <f t="shared" si="53"/>
        <v>0</v>
      </c>
      <c r="BB109" s="12">
        <f t="shared" si="54"/>
        <v>0</v>
      </c>
      <c r="BC109" s="12">
        <f t="shared" si="55"/>
        <v>0</v>
      </c>
      <c r="BD109" s="12">
        <f t="shared" si="56"/>
        <v>0</v>
      </c>
      <c r="BE109" s="12">
        <f t="shared" si="57"/>
        <v>0</v>
      </c>
      <c r="BF109" s="12">
        <f t="shared" si="58"/>
        <v>0</v>
      </c>
      <c r="BG109" s="12">
        <f t="shared" si="59"/>
        <v>0</v>
      </c>
      <c r="BH109" s="12">
        <f t="shared" si="76"/>
        <v>0</v>
      </c>
      <c r="BI109" s="12">
        <f t="shared" si="60"/>
        <v>0</v>
      </c>
      <c r="BJ109" s="12">
        <f t="shared" si="61"/>
        <v>0</v>
      </c>
      <c r="BK109" s="12">
        <f t="shared" si="62"/>
        <v>0</v>
      </c>
      <c r="BL109" s="12">
        <f t="shared" si="63"/>
        <v>0</v>
      </c>
    </row>
    <row r="110" spans="1:64" s="5" customFormat="1" ht="14.4" customHeight="1" x14ac:dyDescent="0.3">
      <c r="A110" s="15">
        <f>COUNTA(A101:A109)</f>
        <v>0</v>
      </c>
      <c r="B110" s="15" t="s">
        <v>44</v>
      </c>
      <c r="C110" s="26">
        <f>SUM(C101:C109)</f>
        <v>0</v>
      </c>
      <c r="D110" s="29">
        <f t="shared" ref="D110:E110" si="77">SUM(D101:D109)</f>
        <v>0</v>
      </c>
      <c r="E110" s="29">
        <f t="shared" si="77"/>
        <v>0</v>
      </c>
      <c r="F110" s="26"/>
      <c r="G110" s="27"/>
      <c r="H110" s="27"/>
      <c r="I110" s="27"/>
      <c r="J110" s="27"/>
      <c r="K110" s="27"/>
      <c r="L110" s="29"/>
      <c r="M110" s="27"/>
      <c r="N110" s="27"/>
      <c r="O110" s="27"/>
      <c r="P110" s="27"/>
      <c r="Q110" s="152"/>
      <c r="R110" s="27"/>
      <c r="S110" s="27"/>
      <c r="T110" s="27"/>
      <c r="U110" s="28"/>
      <c r="V110" s="70">
        <f>SUM(V101:V109)</f>
        <v>0</v>
      </c>
      <c r="W110" s="75">
        <f t="shared" ref="W110:AD110" si="78">SUM(W101:W109)</f>
        <v>0</v>
      </c>
      <c r="X110" s="75">
        <f t="shared" si="78"/>
        <v>0</v>
      </c>
      <c r="Y110" s="75">
        <f t="shared" si="78"/>
        <v>0</v>
      </c>
      <c r="Z110" s="75">
        <f t="shared" si="78"/>
        <v>0</v>
      </c>
      <c r="AA110" s="75">
        <f t="shared" si="78"/>
        <v>0</v>
      </c>
      <c r="AB110" s="75">
        <f t="shared" si="78"/>
        <v>0</v>
      </c>
      <c r="AC110" s="75">
        <f t="shared" si="78"/>
        <v>0</v>
      </c>
      <c r="AD110" s="75">
        <f t="shared" si="78"/>
        <v>0</v>
      </c>
      <c r="AE110" s="75">
        <f>SUM(AE101:AE109)</f>
        <v>0</v>
      </c>
      <c r="AF110" s="71">
        <f>SUM(AF101:AF109)</f>
        <v>0</v>
      </c>
      <c r="AG110" s="72">
        <f>SUM(AG101:AG109)</f>
        <v>0</v>
      </c>
      <c r="AH110" s="73">
        <f>SUM(AH101:AH109)</f>
        <v>0</v>
      </c>
      <c r="AI110" s="21"/>
      <c r="AJ110" s="21"/>
      <c r="AK110" s="216"/>
      <c r="AL110" s="21"/>
      <c r="AM110" s="111" t="s">
        <v>244</v>
      </c>
      <c r="AN110" s="105"/>
      <c r="AO110" s="105"/>
      <c r="AP110" s="21"/>
      <c r="AQ110" s="21"/>
      <c r="AR110" s="21"/>
      <c r="AS110" s="21"/>
      <c r="AU110" s="5" t="s">
        <v>15</v>
      </c>
      <c r="AV110" s="5">
        <f>SUM(AV101:AV109)</f>
        <v>0</v>
      </c>
      <c r="AW110" s="12"/>
      <c r="AX110" s="12"/>
      <c r="AY110" s="12"/>
      <c r="AZ110" s="12"/>
      <c r="BA110" s="12"/>
      <c r="BB110" s="12"/>
      <c r="BC110" s="12"/>
      <c r="BD110" s="12"/>
      <c r="BE110" s="12"/>
      <c r="BF110" s="12"/>
      <c r="BG110" s="12"/>
      <c r="BH110" s="12"/>
      <c r="BI110" s="12"/>
      <c r="BJ110" s="12"/>
      <c r="BK110" s="12"/>
      <c r="BL110" s="12"/>
    </row>
    <row r="111" spans="1:64" s="5" customFormat="1" ht="21" customHeight="1" x14ac:dyDescent="0.3">
      <c r="A111" s="55"/>
      <c r="B111" s="56"/>
      <c r="C111" s="230" t="s">
        <v>47</v>
      </c>
      <c r="D111" s="231"/>
      <c r="E111" s="232"/>
      <c r="F111" s="230" t="s">
        <v>48</v>
      </c>
      <c r="G111" s="231"/>
      <c r="H111" s="231"/>
      <c r="I111" s="231"/>
      <c r="J111" s="231"/>
      <c r="K111" s="231"/>
      <c r="L111" s="231"/>
      <c r="M111" s="231"/>
      <c r="N111" s="231"/>
      <c r="O111" s="231"/>
      <c r="P111" s="231"/>
      <c r="Q111" s="231"/>
      <c r="R111" s="231"/>
      <c r="S111" s="231"/>
      <c r="T111" s="231"/>
      <c r="U111" s="232"/>
      <c r="V111" s="233" t="s">
        <v>78</v>
      </c>
      <c r="W111" s="234"/>
      <c r="X111" s="234"/>
      <c r="Y111" s="234"/>
      <c r="Z111" s="234"/>
      <c r="AA111" s="234"/>
      <c r="AB111" s="234"/>
      <c r="AC111" s="234"/>
      <c r="AD111" s="234"/>
      <c r="AE111" s="234"/>
      <c r="AF111" s="235"/>
      <c r="AG111" s="233" t="s">
        <v>56</v>
      </c>
      <c r="AH111" s="235"/>
      <c r="AI111" s="21"/>
      <c r="AJ111" s="21"/>
      <c r="AK111" s="216"/>
      <c r="AL111" s="21"/>
      <c r="AM111" s="111" t="s">
        <v>247</v>
      </c>
      <c r="AN111" s="21"/>
      <c r="AO111" s="22"/>
      <c r="AP111" s="21"/>
      <c r="AQ111" s="21"/>
      <c r="AR111" s="21"/>
      <c r="AS111" s="21"/>
      <c r="AW111" s="12"/>
      <c r="AX111" s="12"/>
      <c r="AY111" s="12"/>
      <c r="AZ111" s="12"/>
      <c r="BA111" s="12"/>
      <c r="BB111" s="12"/>
      <c r="BC111" s="12"/>
      <c r="BD111" s="12"/>
      <c r="BE111" s="12"/>
      <c r="BF111" s="12"/>
      <c r="BG111" s="12"/>
      <c r="BH111" s="12"/>
      <c r="BI111" s="12"/>
      <c r="BJ111" s="12"/>
      <c r="BK111" s="12"/>
      <c r="BL111" s="12"/>
    </row>
    <row r="112" spans="1:64" s="5" customFormat="1" ht="14.4" customHeight="1" x14ac:dyDescent="0.3">
      <c r="A112" s="30" t="s">
        <v>29</v>
      </c>
      <c r="B112" s="30" t="s">
        <v>32</v>
      </c>
      <c r="C112" s="23" t="s">
        <v>19</v>
      </c>
      <c r="D112" s="23" t="s">
        <v>45</v>
      </c>
      <c r="E112" s="23" t="s">
        <v>46</v>
      </c>
      <c r="F112" s="23" t="s">
        <v>4</v>
      </c>
      <c r="G112" s="23" t="s">
        <v>5</v>
      </c>
      <c r="H112" s="23" t="s">
        <v>7</v>
      </c>
      <c r="I112" s="23" t="s">
        <v>6</v>
      </c>
      <c r="J112" s="23" t="s">
        <v>9</v>
      </c>
      <c r="K112" s="23" t="s">
        <v>10</v>
      </c>
      <c r="L112" s="23" t="s">
        <v>8</v>
      </c>
      <c r="M112" s="23" t="s">
        <v>14</v>
      </c>
      <c r="N112" s="23" t="s">
        <v>11</v>
      </c>
      <c r="O112" s="23" t="s">
        <v>12</v>
      </c>
      <c r="P112" s="23" t="s">
        <v>49</v>
      </c>
      <c r="Q112" s="23" t="s">
        <v>378</v>
      </c>
      <c r="R112" s="23" t="s">
        <v>50</v>
      </c>
      <c r="S112" s="23" t="s">
        <v>51</v>
      </c>
      <c r="T112" s="23" t="s">
        <v>52</v>
      </c>
      <c r="U112" s="23" t="s">
        <v>13</v>
      </c>
      <c r="V112" s="67" t="s">
        <v>33</v>
      </c>
      <c r="W112" s="67" t="s">
        <v>35</v>
      </c>
      <c r="X112" s="67" t="s">
        <v>34</v>
      </c>
      <c r="Y112" s="67" t="s">
        <v>36</v>
      </c>
      <c r="Z112" s="67" t="s">
        <v>37</v>
      </c>
      <c r="AA112" s="67" t="s">
        <v>38</v>
      </c>
      <c r="AB112" s="67" t="s">
        <v>39</v>
      </c>
      <c r="AC112" s="67" t="s">
        <v>40</v>
      </c>
      <c r="AD112" s="67" t="s">
        <v>41</v>
      </c>
      <c r="AE112" s="67" t="s">
        <v>42</v>
      </c>
      <c r="AF112" s="67" t="s">
        <v>43</v>
      </c>
      <c r="AG112" s="67" t="s">
        <v>33</v>
      </c>
      <c r="AH112" s="67" t="s">
        <v>57</v>
      </c>
      <c r="AI112" s="21"/>
      <c r="AJ112" s="21"/>
      <c r="AK112" s="216"/>
      <c r="AL112" s="21"/>
      <c r="AM112" s="112"/>
      <c r="AN112" s="21"/>
      <c r="AO112" s="22"/>
      <c r="AP112" s="21"/>
      <c r="AQ112" s="21"/>
      <c r="AR112" s="21"/>
      <c r="AS112" s="21"/>
      <c r="AW112" s="12"/>
      <c r="AX112" s="12"/>
      <c r="AY112" s="12"/>
      <c r="AZ112" s="12"/>
      <c r="BA112" s="12"/>
      <c r="BB112" s="12"/>
      <c r="BC112" s="12"/>
      <c r="BD112" s="12"/>
      <c r="BE112" s="12"/>
      <c r="BF112" s="12"/>
      <c r="BG112" s="12"/>
      <c r="BH112" s="12"/>
      <c r="BI112" s="12"/>
      <c r="BJ112" s="12"/>
      <c r="BK112" s="12"/>
      <c r="BL112" s="12"/>
    </row>
    <row r="113" spans="1:64" s="5" customFormat="1" ht="14.4" customHeight="1" x14ac:dyDescent="0.3">
      <c r="A113" s="150"/>
      <c r="B113" s="31"/>
      <c r="C113" s="24"/>
      <c r="D113" s="19"/>
      <c r="E113" s="25"/>
      <c r="F113" s="24"/>
      <c r="G113" s="19"/>
      <c r="H113" s="19"/>
      <c r="I113" s="19"/>
      <c r="J113" s="19"/>
      <c r="K113" s="19"/>
      <c r="L113" s="19"/>
      <c r="M113" s="19"/>
      <c r="N113" s="19"/>
      <c r="O113" s="19"/>
      <c r="P113" s="19"/>
      <c r="Q113" s="19"/>
      <c r="R113" s="19"/>
      <c r="S113" s="19"/>
      <c r="T113" s="19"/>
      <c r="U113" s="25"/>
      <c r="V113" s="68"/>
      <c r="W113" s="74"/>
      <c r="X113" s="74"/>
      <c r="Y113" s="74"/>
      <c r="Z113" s="74"/>
      <c r="AA113" s="74"/>
      <c r="AB113" s="74"/>
      <c r="AC113" s="74"/>
      <c r="AD113" s="74"/>
      <c r="AE113" s="74"/>
      <c r="AF113" s="69"/>
      <c r="AG113" s="68">
        <f t="shared" ref="AG113:AG124" si="79">V113+W113</f>
        <v>0</v>
      </c>
      <c r="AH113" s="69">
        <f t="shared" ref="AH113:AH124" si="80">SUM(X113:AF113)</f>
        <v>0</v>
      </c>
      <c r="AI113" s="5" t="s">
        <v>367</v>
      </c>
      <c r="AK113" s="214"/>
      <c r="AL113" s="21"/>
      <c r="AM113" s="111" t="s">
        <v>237</v>
      </c>
      <c r="AN113" s="103"/>
      <c r="AO113" s="22"/>
      <c r="AP113" s="21"/>
      <c r="AQ113" s="21"/>
      <c r="AR113" s="21"/>
      <c r="AS113" s="21"/>
      <c r="AV113" s="5">
        <f t="shared" ref="AV113:AV124" si="81">IFERROR((AG113+AH113)/(C113*52),0)</f>
        <v>0</v>
      </c>
      <c r="AW113" s="12">
        <f t="shared" si="49"/>
        <v>0</v>
      </c>
      <c r="AX113" s="12">
        <f t="shared" si="50"/>
        <v>0</v>
      </c>
      <c r="AY113" s="12">
        <f t="shared" si="51"/>
        <v>0</v>
      </c>
      <c r="AZ113" s="12">
        <f t="shared" si="52"/>
        <v>0</v>
      </c>
      <c r="BA113" s="12">
        <f t="shared" si="53"/>
        <v>0</v>
      </c>
      <c r="BB113" s="12">
        <f t="shared" si="54"/>
        <v>0</v>
      </c>
      <c r="BC113" s="12">
        <f t="shared" si="55"/>
        <v>0</v>
      </c>
      <c r="BD113" s="12">
        <f t="shared" si="56"/>
        <v>0</v>
      </c>
      <c r="BE113" s="12">
        <f t="shared" si="57"/>
        <v>0</v>
      </c>
      <c r="BF113" s="12">
        <f t="shared" si="58"/>
        <v>0</v>
      </c>
      <c r="BG113" s="12">
        <f t="shared" si="59"/>
        <v>0</v>
      </c>
      <c r="BH113" s="12">
        <f t="shared" ref="BH113:BH124" si="82">(Q113*0.01)*(AG113+AH113)</f>
        <v>0</v>
      </c>
      <c r="BI113" s="12">
        <f t="shared" si="60"/>
        <v>0</v>
      </c>
      <c r="BJ113" s="12">
        <f t="shared" si="61"/>
        <v>0</v>
      </c>
      <c r="BK113" s="12">
        <f t="shared" si="62"/>
        <v>0</v>
      </c>
      <c r="BL113" s="12">
        <f t="shared" si="63"/>
        <v>0</v>
      </c>
    </row>
    <row r="114" spans="1:64" s="5" customFormat="1" ht="14.4" customHeight="1" x14ac:dyDescent="0.3">
      <c r="A114" s="150"/>
      <c r="B114" s="31"/>
      <c r="C114" s="24"/>
      <c r="D114" s="19"/>
      <c r="E114" s="25"/>
      <c r="F114" s="24"/>
      <c r="G114" s="19"/>
      <c r="H114" s="19"/>
      <c r="I114" s="19"/>
      <c r="J114" s="19"/>
      <c r="K114" s="19"/>
      <c r="L114" s="19"/>
      <c r="M114" s="19"/>
      <c r="N114" s="19"/>
      <c r="O114" s="19"/>
      <c r="P114" s="19"/>
      <c r="Q114" s="19"/>
      <c r="R114" s="19"/>
      <c r="S114" s="19"/>
      <c r="T114" s="19"/>
      <c r="U114" s="25"/>
      <c r="V114" s="68"/>
      <c r="W114" s="74"/>
      <c r="X114" s="74"/>
      <c r="Y114" s="74"/>
      <c r="Z114" s="74"/>
      <c r="AA114" s="74"/>
      <c r="AB114" s="74"/>
      <c r="AC114" s="74"/>
      <c r="AD114" s="74"/>
      <c r="AE114" s="74"/>
      <c r="AF114" s="69"/>
      <c r="AG114" s="68">
        <f t="shared" si="79"/>
        <v>0</v>
      </c>
      <c r="AH114" s="69">
        <f t="shared" si="80"/>
        <v>0</v>
      </c>
      <c r="AI114" s="5" t="s">
        <v>368</v>
      </c>
      <c r="AK114" s="214"/>
      <c r="AL114" s="21"/>
      <c r="AM114" s="111" t="s">
        <v>238</v>
      </c>
      <c r="AN114" s="103"/>
      <c r="AO114" s="22"/>
      <c r="AP114" s="21"/>
      <c r="AQ114" s="21"/>
      <c r="AR114" s="21"/>
      <c r="AS114" s="21"/>
      <c r="AV114" s="5">
        <f t="shared" si="81"/>
        <v>0</v>
      </c>
      <c r="AW114" s="12">
        <f t="shared" si="49"/>
        <v>0</v>
      </c>
      <c r="AX114" s="12">
        <f t="shared" si="50"/>
        <v>0</v>
      </c>
      <c r="AY114" s="12">
        <f t="shared" si="51"/>
        <v>0</v>
      </c>
      <c r="AZ114" s="12">
        <f t="shared" si="52"/>
        <v>0</v>
      </c>
      <c r="BA114" s="12">
        <f t="shared" si="53"/>
        <v>0</v>
      </c>
      <c r="BB114" s="12">
        <f t="shared" si="54"/>
        <v>0</v>
      </c>
      <c r="BC114" s="12">
        <f t="shared" si="55"/>
        <v>0</v>
      </c>
      <c r="BD114" s="12">
        <f t="shared" si="56"/>
        <v>0</v>
      </c>
      <c r="BE114" s="12">
        <f t="shared" si="57"/>
        <v>0</v>
      </c>
      <c r="BF114" s="12">
        <f t="shared" si="58"/>
        <v>0</v>
      </c>
      <c r="BG114" s="12">
        <f t="shared" si="59"/>
        <v>0</v>
      </c>
      <c r="BH114" s="12">
        <f t="shared" si="82"/>
        <v>0</v>
      </c>
      <c r="BI114" s="12">
        <f t="shared" si="60"/>
        <v>0</v>
      </c>
      <c r="BJ114" s="12">
        <f t="shared" si="61"/>
        <v>0</v>
      </c>
      <c r="BK114" s="12">
        <f t="shared" si="62"/>
        <v>0</v>
      </c>
      <c r="BL114" s="12">
        <f t="shared" si="63"/>
        <v>0</v>
      </c>
    </row>
    <row r="115" spans="1:64" s="5" customFormat="1" ht="14.4" customHeight="1" x14ac:dyDescent="0.3">
      <c r="A115" s="150"/>
      <c r="B115" s="31"/>
      <c r="C115" s="24"/>
      <c r="D115" s="19"/>
      <c r="E115" s="25"/>
      <c r="F115" s="24"/>
      <c r="G115" s="19"/>
      <c r="H115" s="19"/>
      <c r="I115" s="19"/>
      <c r="J115" s="19"/>
      <c r="K115" s="19"/>
      <c r="L115" s="19"/>
      <c r="M115" s="19"/>
      <c r="N115" s="19"/>
      <c r="O115" s="19"/>
      <c r="P115" s="19"/>
      <c r="Q115" s="19"/>
      <c r="R115" s="19"/>
      <c r="S115" s="19"/>
      <c r="T115" s="19"/>
      <c r="U115" s="25"/>
      <c r="V115" s="68"/>
      <c r="W115" s="74"/>
      <c r="X115" s="74"/>
      <c r="Y115" s="74"/>
      <c r="Z115" s="74"/>
      <c r="AA115" s="74"/>
      <c r="AB115" s="74"/>
      <c r="AC115" s="74"/>
      <c r="AD115" s="74"/>
      <c r="AE115" s="74"/>
      <c r="AF115" s="69"/>
      <c r="AG115" s="68">
        <f t="shared" si="79"/>
        <v>0</v>
      </c>
      <c r="AH115" s="69">
        <f t="shared" si="80"/>
        <v>0</v>
      </c>
      <c r="AI115" s="5" t="s">
        <v>369</v>
      </c>
      <c r="AK115" s="214"/>
      <c r="AL115" s="21"/>
      <c r="AM115" s="111" t="s">
        <v>239</v>
      </c>
      <c r="AN115" s="103"/>
      <c r="AO115" s="22"/>
      <c r="AP115" s="21"/>
      <c r="AQ115" s="21"/>
      <c r="AR115" s="21"/>
      <c r="AS115" s="21"/>
      <c r="AV115" s="5">
        <f t="shared" si="81"/>
        <v>0</v>
      </c>
      <c r="AW115" s="12">
        <f t="shared" si="49"/>
        <v>0</v>
      </c>
      <c r="AX115" s="12">
        <f t="shared" si="50"/>
        <v>0</v>
      </c>
      <c r="AY115" s="12">
        <f t="shared" si="51"/>
        <v>0</v>
      </c>
      <c r="AZ115" s="12">
        <f t="shared" si="52"/>
        <v>0</v>
      </c>
      <c r="BA115" s="12">
        <f t="shared" si="53"/>
        <v>0</v>
      </c>
      <c r="BB115" s="12">
        <f t="shared" si="54"/>
        <v>0</v>
      </c>
      <c r="BC115" s="12">
        <f t="shared" si="55"/>
        <v>0</v>
      </c>
      <c r="BD115" s="12">
        <f t="shared" si="56"/>
        <v>0</v>
      </c>
      <c r="BE115" s="12">
        <f t="shared" si="57"/>
        <v>0</v>
      </c>
      <c r="BF115" s="12">
        <f t="shared" si="58"/>
        <v>0</v>
      </c>
      <c r="BG115" s="12">
        <f t="shared" si="59"/>
        <v>0</v>
      </c>
      <c r="BH115" s="12">
        <f t="shared" si="82"/>
        <v>0</v>
      </c>
      <c r="BI115" s="12">
        <f t="shared" si="60"/>
        <v>0</v>
      </c>
      <c r="BJ115" s="12">
        <f t="shared" si="61"/>
        <v>0</v>
      </c>
      <c r="BK115" s="12">
        <f t="shared" si="62"/>
        <v>0</v>
      </c>
      <c r="BL115" s="12">
        <f t="shared" si="63"/>
        <v>0</v>
      </c>
    </row>
    <row r="116" spans="1:64" s="5" customFormat="1" ht="14.4" customHeight="1" x14ac:dyDescent="0.3">
      <c r="A116" s="150"/>
      <c r="B116" s="31"/>
      <c r="C116" s="24"/>
      <c r="D116" s="19"/>
      <c r="E116" s="25"/>
      <c r="F116" s="24"/>
      <c r="G116" s="19"/>
      <c r="H116" s="19"/>
      <c r="I116" s="19"/>
      <c r="J116" s="19"/>
      <c r="K116" s="19"/>
      <c r="L116" s="19"/>
      <c r="M116" s="19"/>
      <c r="N116" s="19"/>
      <c r="O116" s="19"/>
      <c r="P116" s="19"/>
      <c r="Q116" s="19"/>
      <c r="R116" s="19"/>
      <c r="S116" s="19"/>
      <c r="T116" s="19"/>
      <c r="U116" s="25"/>
      <c r="V116" s="68"/>
      <c r="W116" s="74"/>
      <c r="X116" s="74"/>
      <c r="Y116" s="74"/>
      <c r="Z116" s="74"/>
      <c r="AA116" s="74"/>
      <c r="AB116" s="74"/>
      <c r="AC116" s="74"/>
      <c r="AD116" s="74"/>
      <c r="AE116" s="74"/>
      <c r="AF116" s="69"/>
      <c r="AG116" s="68">
        <f t="shared" si="79"/>
        <v>0</v>
      </c>
      <c r="AH116" s="69">
        <f t="shared" si="80"/>
        <v>0</v>
      </c>
      <c r="AI116" s="5" t="s">
        <v>370</v>
      </c>
      <c r="AK116" s="214"/>
      <c r="AL116" s="21"/>
      <c r="AM116" s="111" t="s">
        <v>240</v>
      </c>
      <c r="AN116" s="103"/>
      <c r="AO116" s="22"/>
      <c r="AP116" s="21"/>
      <c r="AQ116" s="21"/>
      <c r="AR116" s="21"/>
      <c r="AS116" s="21"/>
      <c r="AV116" s="5">
        <f t="shared" si="81"/>
        <v>0</v>
      </c>
      <c r="AW116" s="12">
        <f t="shared" si="49"/>
        <v>0</v>
      </c>
      <c r="AX116" s="12">
        <f t="shared" si="50"/>
        <v>0</v>
      </c>
      <c r="AY116" s="12">
        <f t="shared" si="51"/>
        <v>0</v>
      </c>
      <c r="AZ116" s="12">
        <f t="shared" si="52"/>
        <v>0</v>
      </c>
      <c r="BA116" s="12">
        <f t="shared" si="53"/>
        <v>0</v>
      </c>
      <c r="BB116" s="12">
        <f t="shared" si="54"/>
        <v>0</v>
      </c>
      <c r="BC116" s="12">
        <f t="shared" si="55"/>
        <v>0</v>
      </c>
      <c r="BD116" s="12">
        <f t="shared" si="56"/>
        <v>0</v>
      </c>
      <c r="BE116" s="12">
        <f t="shared" si="57"/>
        <v>0</v>
      </c>
      <c r="BF116" s="12">
        <f t="shared" si="58"/>
        <v>0</v>
      </c>
      <c r="BG116" s="12">
        <f t="shared" si="59"/>
        <v>0</v>
      </c>
      <c r="BH116" s="12">
        <f t="shared" si="82"/>
        <v>0</v>
      </c>
      <c r="BI116" s="12">
        <f t="shared" si="60"/>
        <v>0</v>
      </c>
      <c r="BJ116" s="12">
        <f t="shared" si="61"/>
        <v>0</v>
      </c>
      <c r="BK116" s="12">
        <f t="shared" si="62"/>
        <v>0</v>
      </c>
      <c r="BL116" s="12">
        <f t="shared" si="63"/>
        <v>0</v>
      </c>
    </row>
    <row r="117" spans="1:64" s="5" customFormat="1" ht="14.4" customHeight="1" x14ac:dyDescent="0.3">
      <c r="A117" s="150"/>
      <c r="B117" s="31"/>
      <c r="C117" s="24"/>
      <c r="D117" s="19"/>
      <c r="E117" s="25"/>
      <c r="F117" s="24"/>
      <c r="G117" s="19"/>
      <c r="H117" s="19"/>
      <c r="I117" s="19"/>
      <c r="J117" s="19"/>
      <c r="K117" s="19"/>
      <c r="L117" s="19"/>
      <c r="M117" s="19"/>
      <c r="N117" s="19"/>
      <c r="O117" s="19"/>
      <c r="P117" s="19"/>
      <c r="Q117" s="19"/>
      <c r="R117" s="19"/>
      <c r="S117" s="19"/>
      <c r="T117" s="19"/>
      <c r="U117" s="25"/>
      <c r="V117" s="68"/>
      <c r="W117" s="74"/>
      <c r="X117" s="74"/>
      <c r="Y117" s="74"/>
      <c r="Z117" s="74"/>
      <c r="AA117" s="74"/>
      <c r="AB117" s="74"/>
      <c r="AC117" s="74"/>
      <c r="AD117" s="74"/>
      <c r="AE117" s="74"/>
      <c r="AF117" s="69"/>
      <c r="AG117" s="68">
        <f t="shared" si="79"/>
        <v>0</v>
      </c>
      <c r="AH117" s="69">
        <f t="shared" si="80"/>
        <v>0</v>
      </c>
      <c r="AI117" s="21"/>
      <c r="AJ117" s="21"/>
      <c r="AK117" s="216"/>
      <c r="AL117" s="21"/>
      <c r="AM117" s="111" t="s">
        <v>241</v>
      </c>
      <c r="AN117" s="103"/>
      <c r="AO117" s="22"/>
      <c r="AP117" s="21"/>
      <c r="AQ117" s="21"/>
      <c r="AR117" s="21"/>
      <c r="AS117" s="21"/>
      <c r="AV117" s="5">
        <f t="shared" si="81"/>
        <v>0</v>
      </c>
      <c r="AW117" s="12">
        <f t="shared" si="49"/>
        <v>0</v>
      </c>
      <c r="AX117" s="12">
        <f t="shared" si="50"/>
        <v>0</v>
      </c>
      <c r="AY117" s="12">
        <f t="shared" si="51"/>
        <v>0</v>
      </c>
      <c r="AZ117" s="12">
        <f t="shared" si="52"/>
        <v>0</v>
      </c>
      <c r="BA117" s="12">
        <f t="shared" si="53"/>
        <v>0</v>
      </c>
      <c r="BB117" s="12">
        <f t="shared" si="54"/>
        <v>0</v>
      </c>
      <c r="BC117" s="12">
        <f t="shared" si="55"/>
        <v>0</v>
      </c>
      <c r="BD117" s="12">
        <f t="shared" si="56"/>
        <v>0</v>
      </c>
      <c r="BE117" s="12">
        <f t="shared" si="57"/>
        <v>0</v>
      </c>
      <c r="BF117" s="12">
        <f t="shared" si="58"/>
        <v>0</v>
      </c>
      <c r="BG117" s="12">
        <f t="shared" si="59"/>
        <v>0</v>
      </c>
      <c r="BH117" s="12">
        <f t="shared" si="82"/>
        <v>0</v>
      </c>
      <c r="BI117" s="12">
        <f t="shared" si="60"/>
        <v>0</v>
      </c>
      <c r="BJ117" s="12">
        <f t="shared" si="61"/>
        <v>0</v>
      </c>
      <c r="BK117" s="12">
        <f t="shared" si="62"/>
        <v>0</v>
      </c>
      <c r="BL117" s="12">
        <f t="shared" si="63"/>
        <v>0</v>
      </c>
    </row>
    <row r="118" spans="1:64" s="5" customFormat="1" ht="14.4" customHeight="1" x14ac:dyDescent="0.3">
      <c r="A118" s="150"/>
      <c r="B118" s="31"/>
      <c r="C118" s="24"/>
      <c r="D118" s="19"/>
      <c r="E118" s="25"/>
      <c r="F118" s="24"/>
      <c r="G118" s="19"/>
      <c r="H118" s="19"/>
      <c r="I118" s="19"/>
      <c r="J118" s="19"/>
      <c r="K118" s="19"/>
      <c r="L118" s="19"/>
      <c r="M118" s="19"/>
      <c r="N118" s="19"/>
      <c r="O118" s="19"/>
      <c r="P118" s="19"/>
      <c r="Q118" s="19"/>
      <c r="R118" s="19"/>
      <c r="S118" s="19"/>
      <c r="T118" s="19"/>
      <c r="U118" s="25"/>
      <c r="V118" s="68"/>
      <c r="W118" s="74"/>
      <c r="X118" s="74"/>
      <c r="Y118" s="74"/>
      <c r="Z118" s="74"/>
      <c r="AA118" s="74"/>
      <c r="AB118" s="74"/>
      <c r="AC118" s="74"/>
      <c r="AD118" s="74"/>
      <c r="AE118" s="74"/>
      <c r="AF118" s="69"/>
      <c r="AG118" s="68">
        <f t="shared" si="79"/>
        <v>0</v>
      </c>
      <c r="AH118" s="69">
        <f t="shared" si="80"/>
        <v>0</v>
      </c>
      <c r="AI118" s="21"/>
      <c r="AJ118" s="21"/>
      <c r="AK118" s="216"/>
      <c r="AL118" s="21"/>
      <c r="AM118" s="111" t="s">
        <v>242</v>
      </c>
      <c r="AN118" s="103"/>
      <c r="AO118" s="22"/>
      <c r="AP118" s="21"/>
      <c r="AQ118" s="21"/>
      <c r="AR118" s="21"/>
      <c r="AS118" s="21"/>
      <c r="AV118" s="5">
        <f t="shared" si="81"/>
        <v>0</v>
      </c>
      <c r="AW118" s="12">
        <f t="shared" si="49"/>
        <v>0</v>
      </c>
      <c r="AX118" s="12">
        <f t="shared" si="50"/>
        <v>0</v>
      </c>
      <c r="AY118" s="12">
        <f t="shared" si="51"/>
        <v>0</v>
      </c>
      <c r="AZ118" s="12">
        <f t="shared" si="52"/>
        <v>0</v>
      </c>
      <c r="BA118" s="12">
        <f t="shared" si="53"/>
        <v>0</v>
      </c>
      <c r="BB118" s="12">
        <f t="shared" si="54"/>
        <v>0</v>
      </c>
      <c r="BC118" s="12">
        <f t="shared" si="55"/>
        <v>0</v>
      </c>
      <c r="BD118" s="12">
        <f t="shared" si="56"/>
        <v>0</v>
      </c>
      <c r="BE118" s="12">
        <f t="shared" si="57"/>
        <v>0</v>
      </c>
      <c r="BF118" s="12">
        <f t="shared" si="58"/>
        <v>0</v>
      </c>
      <c r="BG118" s="12">
        <f t="shared" si="59"/>
        <v>0</v>
      </c>
      <c r="BH118" s="12">
        <f t="shared" si="82"/>
        <v>0</v>
      </c>
      <c r="BI118" s="12">
        <f t="shared" si="60"/>
        <v>0</v>
      </c>
      <c r="BJ118" s="12">
        <f t="shared" si="61"/>
        <v>0</v>
      </c>
      <c r="BK118" s="12">
        <f t="shared" si="62"/>
        <v>0</v>
      </c>
      <c r="BL118" s="12">
        <f t="shared" si="63"/>
        <v>0</v>
      </c>
    </row>
    <row r="119" spans="1:64" s="5" customFormat="1" ht="14.4" customHeight="1" x14ac:dyDescent="0.3">
      <c r="A119" s="150"/>
      <c r="B119" s="31"/>
      <c r="C119" s="24"/>
      <c r="D119" s="19"/>
      <c r="E119" s="25"/>
      <c r="F119" s="24"/>
      <c r="G119" s="19"/>
      <c r="H119" s="19"/>
      <c r="I119" s="19"/>
      <c r="J119" s="19"/>
      <c r="K119" s="19"/>
      <c r="L119" s="19"/>
      <c r="M119" s="19"/>
      <c r="N119" s="19"/>
      <c r="O119" s="19"/>
      <c r="P119" s="19"/>
      <c r="Q119" s="19"/>
      <c r="R119" s="19"/>
      <c r="S119" s="19"/>
      <c r="T119" s="19"/>
      <c r="U119" s="25"/>
      <c r="V119" s="68"/>
      <c r="W119" s="74"/>
      <c r="X119" s="74"/>
      <c r="Y119" s="74"/>
      <c r="Z119" s="74"/>
      <c r="AA119" s="74"/>
      <c r="AB119" s="74"/>
      <c r="AC119" s="74"/>
      <c r="AD119" s="74"/>
      <c r="AE119" s="74"/>
      <c r="AF119" s="69"/>
      <c r="AG119" s="68">
        <f t="shared" si="79"/>
        <v>0</v>
      </c>
      <c r="AH119" s="69">
        <f t="shared" si="80"/>
        <v>0</v>
      </c>
      <c r="AI119" s="21"/>
      <c r="AJ119" s="21"/>
      <c r="AK119" s="216"/>
      <c r="AL119" s="21"/>
      <c r="AM119" s="111" t="s">
        <v>243</v>
      </c>
      <c r="AN119" s="103"/>
      <c r="AO119" s="22"/>
      <c r="AP119" s="21"/>
      <c r="AQ119" s="21"/>
      <c r="AR119" s="21"/>
      <c r="AS119" s="21"/>
      <c r="AV119" s="5">
        <f t="shared" si="81"/>
        <v>0</v>
      </c>
      <c r="AW119" s="12">
        <f t="shared" si="49"/>
        <v>0</v>
      </c>
      <c r="AX119" s="12">
        <f t="shared" si="50"/>
        <v>0</v>
      </c>
      <c r="AY119" s="12">
        <f t="shared" si="51"/>
        <v>0</v>
      </c>
      <c r="AZ119" s="12">
        <f t="shared" si="52"/>
        <v>0</v>
      </c>
      <c r="BA119" s="12">
        <f t="shared" si="53"/>
        <v>0</v>
      </c>
      <c r="BB119" s="12">
        <f t="shared" si="54"/>
        <v>0</v>
      </c>
      <c r="BC119" s="12">
        <f t="shared" si="55"/>
        <v>0</v>
      </c>
      <c r="BD119" s="12">
        <f t="shared" si="56"/>
        <v>0</v>
      </c>
      <c r="BE119" s="12">
        <f t="shared" si="57"/>
        <v>0</v>
      </c>
      <c r="BF119" s="12">
        <f t="shared" si="58"/>
        <v>0</v>
      </c>
      <c r="BG119" s="12">
        <f t="shared" si="59"/>
        <v>0</v>
      </c>
      <c r="BH119" s="12">
        <f t="shared" si="82"/>
        <v>0</v>
      </c>
      <c r="BI119" s="12">
        <f t="shared" si="60"/>
        <v>0</v>
      </c>
      <c r="BJ119" s="12">
        <f t="shared" si="61"/>
        <v>0</v>
      </c>
      <c r="BK119" s="12">
        <f t="shared" si="62"/>
        <v>0</v>
      </c>
      <c r="BL119" s="12">
        <f t="shared" si="63"/>
        <v>0</v>
      </c>
    </row>
    <row r="120" spans="1:64" s="5" customFormat="1" ht="14.4" customHeight="1" x14ac:dyDescent="0.3">
      <c r="A120" s="150"/>
      <c r="B120" s="31"/>
      <c r="C120" s="24"/>
      <c r="D120" s="19"/>
      <c r="E120" s="25"/>
      <c r="F120" s="24"/>
      <c r="G120" s="19"/>
      <c r="H120" s="19"/>
      <c r="I120" s="19"/>
      <c r="J120" s="19"/>
      <c r="K120" s="19"/>
      <c r="L120" s="19"/>
      <c r="M120" s="19"/>
      <c r="N120" s="19"/>
      <c r="O120" s="19"/>
      <c r="P120" s="19"/>
      <c r="Q120" s="19"/>
      <c r="R120" s="19"/>
      <c r="S120" s="19"/>
      <c r="T120" s="19"/>
      <c r="U120" s="25"/>
      <c r="V120" s="68"/>
      <c r="W120" s="74"/>
      <c r="X120" s="74"/>
      <c r="Y120" s="74"/>
      <c r="Z120" s="74"/>
      <c r="AA120" s="74"/>
      <c r="AB120" s="74"/>
      <c r="AC120" s="74"/>
      <c r="AD120" s="74"/>
      <c r="AE120" s="74"/>
      <c r="AF120" s="69"/>
      <c r="AG120" s="68">
        <f t="shared" si="79"/>
        <v>0</v>
      </c>
      <c r="AH120" s="69">
        <f t="shared" si="80"/>
        <v>0</v>
      </c>
      <c r="AI120" s="21"/>
      <c r="AJ120" s="21"/>
      <c r="AK120" s="216"/>
      <c r="AL120" s="21"/>
      <c r="AM120" s="111" t="s">
        <v>244</v>
      </c>
      <c r="AN120" s="103"/>
      <c r="AO120" s="22"/>
      <c r="AP120" s="21"/>
      <c r="AQ120" s="21"/>
      <c r="AR120" s="21"/>
      <c r="AS120" s="21"/>
      <c r="AV120" s="5">
        <f t="shared" si="81"/>
        <v>0</v>
      </c>
      <c r="AW120" s="12">
        <f t="shared" si="49"/>
        <v>0</v>
      </c>
      <c r="AX120" s="12">
        <f t="shared" si="50"/>
        <v>0</v>
      </c>
      <c r="AY120" s="12">
        <f t="shared" si="51"/>
        <v>0</v>
      </c>
      <c r="AZ120" s="12">
        <f t="shared" si="52"/>
        <v>0</v>
      </c>
      <c r="BA120" s="12">
        <f t="shared" si="53"/>
        <v>0</v>
      </c>
      <c r="BB120" s="12">
        <f t="shared" si="54"/>
        <v>0</v>
      </c>
      <c r="BC120" s="12">
        <f t="shared" si="55"/>
        <v>0</v>
      </c>
      <c r="BD120" s="12">
        <f t="shared" si="56"/>
        <v>0</v>
      </c>
      <c r="BE120" s="12">
        <f t="shared" si="57"/>
        <v>0</v>
      </c>
      <c r="BF120" s="12">
        <f t="shared" si="58"/>
        <v>0</v>
      </c>
      <c r="BG120" s="12">
        <f t="shared" si="59"/>
        <v>0</v>
      </c>
      <c r="BH120" s="12">
        <f t="shared" si="82"/>
        <v>0</v>
      </c>
      <c r="BI120" s="12">
        <f t="shared" si="60"/>
        <v>0</v>
      </c>
      <c r="BJ120" s="12">
        <f t="shared" si="61"/>
        <v>0</v>
      </c>
      <c r="BK120" s="12">
        <f t="shared" si="62"/>
        <v>0</v>
      </c>
      <c r="BL120" s="12">
        <f t="shared" si="63"/>
        <v>0</v>
      </c>
    </row>
    <row r="121" spans="1:64" s="5" customFormat="1" ht="14.4" customHeight="1" x14ac:dyDescent="0.3">
      <c r="A121" s="150"/>
      <c r="B121" s="31"/>
      <c r="C121" s="24"/>
      <c r="D121" s="19"/>
      <c r="E121" s="25"/>
      <c r="F121" s="24"/>
      <c r="G121" s="19"/>
      <c r="H121" s="19"/>
      <c r="I121" s="19"/>
      <c r="J121" s="19"/>
      <c r="K121" s="19"/>
      <c r="L121" s="19"/>
      <c r="M121" s="19"/>
      <c r="N121" s="19"/>
      <c r="O121" s="19"/>
      <c r="P121" s="19"/>
      <c r="Q121" s="19"/>
      <c r="R121" s="19"/>
      <c r="S121" s="19"/>
      <c r="T121" s="19"/>
      <c r="U121" s="25"/>
      <c r="V121" s="68"/>
      <c r="W121" s="74"/>
      <c r="X121" s="74"/>
      <c r="Y121" s="74"/>
      <c r="Z121" s="74"/>
      <c r="AA121" s="74"/>
      <c r="AB121" s="74"/>
      <c r="AC121" s="74"/>
      <c r="AD121" s="74"/>
      <c r="AE121" s="74"/>
      <c r="AF121" s="69"/>
      <c r="AG121" s="68">
        <f t="shared" si="79"/>
        <v>0</v>
      </c>
      <c r="AH121" s="69">
        <f t="shared" si="80"/>
        <v>0</v>
      </c>
      <c r="AI121" s="21"/>
      <c r="AJ121" s="21"/>
      <c r="AK121" s="216"/>
      <c r="AL121" s="21"/>
      <c r="AM121" s="111" t="s">
        <v>245</v>
      </c>
      <c r="AN121" s="103"/>
      <c r="AO121" s="22"/>
      <c r="AP121" s="21"/>
      <c r="AQ121" s="21"/>
      <c r="AR121" s="21"/>
      <c r="AS121" s="21"/>
      <c r="AV121" s="5">
        <f t="shared" si="81"/>
        <v>0</v>
      </c>
      <c r="AW121" s="12">
        <f t="shared" si="49"/>
        <v>0</v>
      </c>
      <c r="AX121" s="12">
        <f t="shared" si="50"/>
        <v>0</v>
      </c>
      <c r="AY121" s="12">
        <f t="shared" si="51"/>
        <v>0</v>
      </c>
      <c r="AZ121" s="12">
        <f t="shared" si="52"/>
        <v>0</v>
      </c>
      <c r="BA121" s="12">
        <f t="shared" si="53"/>
        <v>0</v>
      </c>
      <c r="BB121" s="12">
        <f t="shared" si="54"/>
        <v>0</v>
      </c>
      <c r="BC121" s="12">
        <f t="shared" si="55"/>
        <v>0</v>
      </c>
      <c r="BD121" s="12">
        <f t="shared" si="56"/>
        <v>0</v>
      </c>
      <c r="BE121" s="12">
        <f t="shared" si="57"/>
        <v>0</v>
      </c>
      <c r="BF121" s="12">
        <f t="shared" si="58"/>
        <v>0</v>
      </c>
      <c r="BG121" s="12">
        <f t="shared" si="59"/>
        <v>0</v>
      </c>
      <c r="BH121" s="12">
        <f t="shared" si="82"/>
        <v>0</v>
      </c>
      <c r="BI121" s="12">
        <f t="shared" si="60"/>
        <v>0</v>
      </c>
      <c r="BJ121" s="12">
        <f t="shared" si="61"/>
        <v>0</v>
      </c>
      <c r="BK121" s="12">
        <f t="shared" si="62"/>
        <v>0</v>
      </c>
      <c r="BL121" s="12">
        <f t="shared" si="63"/>
        <v>0</v>
      </c>
    </row>
    <row r="122" spans="1:64" s="5" customFormat="1" ht="14.4" customHeight="1" x14ac:dyDescent="0.3">
      <c r="A122" s="150"/>
      <c r="B122" s="31"/>
      <c r="C122" s="24"/>
      <c r="D122" s="19"/>
      <c r="E122" s="25"/>
      <c r="F122" s="24"/>
      <c r="G122" s="19"/>
      <c r="H122" s="19"/>
      <c r="I122" s="19"/>
      <c r="J122" s="19"/>
      <c r="K122" s="19"/>
      <c r="L122" s="19"/>
      <c r="M122" s="19"/>
      <c r="N122" s="19"/>
      <c r="O122" s="19"/>
      <c r="P122" s="19"/>
      <c r="Q122" s="19"/>
      <c r="R122" s="19"/>
      <c r="S122" s="19"/>
      <c r="T122" s="19"/>
      <c r="U122" s="25"/>
      <c r="V122" s="68"/>
      <c r="W122" s="74"/>
      <c r="X122" s="74"/>
      <c r="Y122" s="74"/>
      <c r="Z122" s="74"/>
      <c r="AA122" s="74"/>
      <c r="AB122" s="74"/>
      <c r="AC122" s="74"/>
      <c r="AD122" s="74"/>
      <c r="AE122" s="74"/>
      <c r="AF122" s="69"/>
      <c r="AG122" s="68">
        <f t="shared" si="79"/>
        <v>0</v>
      </c>
      <c r="AH122" s="69">
        <f t="shared" si="80"/>
        <v>0</v>
      </c>
      <c r="AI122" s="21"/>
      <c r="AJ122" s="21"/>
      <c r="AK122" s="216"/>
      <c r="AL122" s="21"/>
      <c r="AM122" s="111" t="s">
        <v>246</v>
      </c>
      <c r="AN122" s="103"/>
      <c r="AO122" s="22"/>
      <c r="AP122" s="21"/>
      <c r="AQ122" s="21"/>
      <c r="AR122" s="21"/>
      <c r="AS122" s="21"/>
      <c r="AV122" s="5">
        <f t="shared" si="81"/>
        <v>0</v>
      </c>
      <c r="AW122" s="12">
        <f t="shared" si="49"/>
        <v>0</v>
      </c>
      <c r="AX122" s="12">
        <f t="shared" si="50"/>
        <v>0</v>
      </c>
      <c r="AY122" s="12">
        <f t="shared" si="51"/>
        <v>0</v>
      </c>
      <c r="AZ122" s="12">
        <f t="shared" si="52"/>
        <v>0</v>
      </c>
      <c r="BA122" s="12">
        <f t="shared" si="53"/>
        <v>0</v>
      </c>
      <c r="BB122" s="12">
        <f t="shared" si="54"/>
        <v>0</v>
      </c>
      <c r="BC122" s="12">
        <f t="shared" si="55"/>
        <v>0</v>
      </c>
      <c r="BD122" s="12">
        <f t="shared" si="56"/>
        <v>0</v>
      </c>
      <c r="BE122" s="12">
        <f t="shared" si="57"/>
        <v>0</v>
      </c>
      <c r="BF122" s="12">
        <f t="shared" si="58"/>
        <v>0</v>
      </c>
      <c r="BG122" s="12">
        <f t="shared" si="59"/>
        <v>0</v>
      </c>
      <c r="BH122" s="12">
        <f t="shared" si="82"/>
        <v>0</v>
      </c>
      <c r="BI122" s="12">
        <f t="shared" si="60"/>
        <v>0</v>
      </c>
      <c r="BJ122" s="12">
        <f t="shared" si="61"/>
        <v>0</v>
      </c>
      <c r="BK122" s="12">
        <f t="shared" si="62"/>
        <v>0</v>
      </c>
      <c r="BL122" s="12">
        <f t="shared" si="63"/>
        <v>0</v>
      </c>
    </row>
    <row r="123" spans="1:64" s="5" customFormat="1" ht="14.4" customHeight="1" x14ac:dyDescent="0.3">
      <c r="A123" s="150"/>
      <c r="B123" s="31"/>
      <c r="C123" s="24"/>
      <c r="D123" s="19"/>
      <c r="E123" s="25"/>
      <c r="F123" s="24"/>
      <c r="G123" s="19"/>
      <c r="H123" s="19"/>
      <c r="I123" s="19"/>
      <c r="J123" s="19"/>
      <c r="K123" s="19"/>
      <c r="L123" s="19"/>
      <c r="M123" s="19"/>
      <c r="N123" s="19"/>
      <c r="O123" s="19"/>
      <c r="P123" s="19"/>
      <c r="Q123" s="19"/>
      <c r="R123" s="19"/>
      <c r="S123" s="19"/>
      <c r="T123" s="19"/>
      <c r="U123" s="25"/>
      <c r="V123" s="68"/>
      <c r="W123" s="74"/>
      <c r="X123" s="74"/>
      <c r="Y123" s="74"/>
      <c r="Z123" s="74"/>
      <c r="AA123" s="74"/>
      <c r="AB123" s="74"/>
      <c r="AC123" s="74"/>
      <c r="AD123" s="74"/>
      <c r="AE123" s="74"/>
      <c r="AF123" s="69"/>
      <c r="AG123" s="68">
        <f t="shared" si="79"/>
        <v>0</v>
      </c>
      <c r="AH123" s="69">
        <f t="shared" si="80"/>
        <v>0</v>
      </c>
      <c r="AI123" s="21"/>
      <c r="AJ123" s="21"/>
      <c r="AK123" s="216"/>
      <c r="AL123" s="21"/>
      <c r="AM123" s="111" t="s">
        <v>244</v>
      </c>
      <c r="AN123" s="103"/>
      <c r="AO123" s="22"/>
      <c r="AP123" s="21"/>
      <c r="AQ123" s="21"/>
      <c r="AR123" s="21"/>
      <c r="AS123" s="21"/>
      <c r="AV123" s="5">
        <f t="shared" si="81"/>
        <v>0</v>
      </c>
      <c r="AW123" s="12">
        <f t="shared" si="49"/>
        <v>0</v>
      </c>
      <c r="AX123" s="12">
        <f t="shared" si="50"/>
        <v>0</v>
      </c>
      <c r="AY123" s="12">
        <f t="shared" si="51"/>
        <v>0</v>
      </c>
      <c r="AZ123" s="12">
        <f t="shared" si="52"/>
        <v>0</v>
      </c>
      <c r="BA123" s="12">
        <f t="shared" si="53"/>
        <v>0</v>
      </c>
      <c r="BB123" s="12">
        <f t="shared" si="54"/>
        <v>0</v>
      </c>
      <c r="BC123" s="12">
        <f t="shared" si="55"/>
        <v>0</v>
      </c>
      <c r="BD123" s="12">
        <f t="shared" si="56"/>
        <v>0</v>
      </c>
      <c r="BE123" s="12">
        <f t="shared" si="57"/>
        <v>0</v>
      </c>
      <c r="BF123" s="12">
        <f t="shared" si="58"/>
        <v>0</v>
      </c>
      <c r="BG123" s="12">
        <f t="shared" si="59"/>
        <v>0</v>
      </c>
      <c r="BH123" s="12">
        <f t="shared" si="82"/>
        <v>0</v>
      </c>
      <c r="BI123" s="12">
        <f t="shared" si="60"/>
        <v>0</v>
      </c>
      <c r="BJ123" s="12">
        <f t="shared" si="61"/>
        <v>0</v>
      </c>
      <c r="BK123" s="12">
        <f t="shared" si="62"/>
        <v>0</v>
      </c>
      <c r="BL123" s="12">
        <f t="shared" si="63"/>
        <v>0</v>
      </c>
    </row>
    <row r="124" spans="1:64" s="5" customFormat="1" ht="14.4" customHeight="1" x14ac:dyDescent="0.3">
      <c r="A124" s="150"/>
      <c r="B124" s="31"/>
      <c r="C124" s="24"/>
      <c r="D124" s="19"/>
      <c r="E124" s="25"/>
      <c r="F124" s="24"/>
      <c r="G124" s="19"/>
      <c r="H124" s="19"/>
      <c r="I124" s="19"/>
      <c r="J124" s="19"/>
      <c r="K124" s="19"/>
      <c r="L124" s="19"/>
      <c r="M124" s="19"/>
      <c r="N124" s="19"/>
      <c r="O124" s="19"/>
      <c r="P124" s="19"/>
      <c r="Q124" s="19"/>
      <c r="R124" s="19"/>
      <c r="S124" s="19"/>
      <c r="T124" s="19"/>
      <c r="U124" s="25"/>
      <c r="V124" s="68"/>
      <c r="W124" s="74"/>
      <c r="X124" s="74"/>
      <c r="Y124" s="74"/>
      <c r="Z124" s="74"/>
      <c r="AA124" s="74"/>
      <c r="AB124" s="74"/>
      <c r="AC124" s="74"/>
      <c r="AD124" s="74"/>
      <c r="AE124" s="74"/>
      <c r="AF124" s="69"/>
      <c r="AG124" s="68">
        <f t="shared" si="79"/>
        <v>0</v>
      </c>
      <c r="AH124" s="69">
        <f t="shared" si="80"/>
        <v>0</v>
      </c>
      <c r="AI124" s="21"/>
      <c r="AJ124" s="21"/>
      <c r="AK124" s="216"/>
      <c r="AL124" s="21"/>
      <c r="AM124" s="111" t="s">
        <v>247</v>
      </c>
      <c r="AN124" s="103"/>
      <c r="AO124" s="22"/>
      <c r="AP124" s="21"/>
      <c r="AQ124" s="21"/>
      <c r="AR124" s="21"/>
      <c r="AS124" s="21"/>
      <c r="AV124" s="5">
        <f t="shared" si="81"/>
        <v>0</v>
      </c>
      <c r="AW124" s="12">
        <f t="shared" si="49"/>
        <v>0</v>
      </c>
      <c r="AX124" s="12">
        <f t="shared" si="50"/>
        <v>0</v>
      </c>
      <c r="AY124" s="12">
        <f t="shared" si="51"/>
        <v>0</v>
      </c>
      <c r="AZ124" s="12">
        <f t="shared" si="52"/>
        <v>0</v>
      </c>
      <c r="BA124" s="12">
        <f t="shared" si="53"/>
        <v>0</v>
      </c>
      <c r="BB124" s="12">
        <f t="shared" si="54"/>
        <v>0</v>
      </c>
      <c r="BC124" s="12">
        <f t="shared" si="55"/>
        <v>0</v>
      </c>
      <c r="BD124" s="12">
        <f t="shared" si="56"/>
        <v>0</v>
      </c>
      <c r="BE124" s="12">
        <f t="shared" si="57"/>
        <v>0</v>
      </c>
      <c r="BF124" s="12">
        <f t="shared" si="58"/>
        <v>0</v>
      </c>
      <c r="BG124" s="12">
        <f t="shared" si="59"/>
        <v>0</v>
      </c>
      <c r="BH124" s="12">
        <f t="shared" si="82"/>
        <v>0</v>
      </c>
      <c r="BI124" s="12">
        <f t="shared" si="60"/>
        <v>0</v>
      </c>
      <c r="BJ124" s="12">
        <f t="shared" si="61"/>
        <v>0</v>
      </c>
      <c r="BK124" s="12">
        <f t="shared" si="62"/>
        <v>0</v>
      </c>
      <c r="BL124" s="12">
        <f t="shared" si="63"/>
        <v>0</v>
      </c>
    </row>
    <row r="125" spans="1:64" s="5" customFormat="1" ht="14.4" customHeight="1" x14ac:dyDescent="0.3">
      <c r="A125" s="15">
        <f>COUNTA(A113:A124)</f>
        <v>0</v>
      </c>
      <c r="B125" s="15" t="s">
        <v>44</v>
      </c>
      <c r="C125" s="26">
        <f>SUM(C113:C124)</f>
        <v>0</v>
      </c>
      <c r="D125" s="29">
        <f t="shared" ref="D125:E125" si="83">SUM(D113:D124)</f>
        <v>0</v>
      </c>
      <c r="E125" s="29">
        <f t="shared" si="83"/>
        <v>0</v>
      </c>
      <c r="F125" s="26"/>
      <c r="G125" s="27"/>
      <c r="H125" s="27"/>
      <c r="I125" s="27"/>
      <c r="J125" s="27"/>
      <c r="K125" s="27"/>
      <c r="L125" s="29"/>
      <c r="M125" s="27"/>
      <c r="N125" s="27"/>
      <c r="O125" s="27"/>
      <c r="P125" s="27"/>
      <c r="Q125" s="152"/>
      <c r="R125" s="27"/>
      <c r="S125" s="27"/>
      <c r="T125" s="27"/>
      <c r="U125" s="28"/>
      <c r="V125" s="70">
        <f>SUM(V113:V124)</f>
        <v>0</v>
      </c>
      <c r="W125" s="75">
        <f>SUM(W113:W124)</f>
        <v>0</v>
      </c>
      <c r="X125" s="75">
        <f t="shared" ref="X125:AD125" si="84">SUM(X113:X124)</f>
        <v>0</v>
      </c>
      <c r="Y125" s="75">
        <f t="shared" si="84"/>
        <v>0</v>
      </c>
      <c r="Z125" s="75">
        <f t="shared" si="84"/>
        <v>0</v>
      </c>
      <c r="AA125" s="75">
        <f t="shared" si="84"/>
        <v>0</v>
      </c>
      <c r="AB125" s="75">
        <f t="shared" si="84"/>
        <v>0</v>
      </c>
      <c r="AC125" s="75">
        <f t="shared" si="84"/>
        <v>0</v>
      </c>
      <c r="AD125" s="75">
        <f t="shared" si="84"/>
        <v>0</v>
      </c>
      <c r="AE125" s="75">
        <f>SUM(AE113:AE124)</f>
        <v>0</v>
      </c>
      <c r="AF125" s="71">
        <f>SUM(AF113:AF124)</f>
        <v>0</v>
      </c>
      <c r="AG125" s="72">
        <f>SUM(AG113:AG124)</f>
        <v>0</v>
      </c>
      <c r="AH125" s="73">
        <f>SUM(AH113:AH124)</f>
        <v>0</v>
      </c>
      <c r="AI125" s="21"/>
      <c r="AJ125" s="21"/>
      <c r="AK125" s="216"/>
      <c r="AL125" s="21"/>
      <c r="AM125" s="112"/>
      <c r="AN125" s="21"/>
      <c r="AO125" s="22"/>
      <c r="AP125" s="21"/>
      <c r="AQ125" s="21"/>
      <c r="AR125" s="21"/>
      <c r="AS125" s="21"/>
      <c r="AU125" s="5" t="s">
        <v>15</v>
      </c>
      <c r="AV125" s="5">
        <f>SUM(AV113:AV124)</f>
        <v>0</v>
      </c>
      <c r="AW125" s="12"/>
      <c r="AX125" s="12"/>
      <c r="AY125" s="12"/>
      <c r="AZ125" s="12"/>
      <c r="BA125" s="12"/>
      <c r="BB125" s="12"/>
      <c r="BC125" s="12"/>
      <c r="BD125" s="12"/>
      <c r="BE125" s="12"/>
      <c r="BF125" s="12"/>
      <c r="BG125" s="12"/>
      <c r="BH125" s="12"/>
      <c r="BI125" s="12"/>
      <c r="BJ125" s="12"/>
      <c r="BK125" s="12"/>
      <c r="BL125" s="12"/>
    </row>
    <row r="126" spans="1:64" s="5" customFormat="1" ht="21" customHeight="1" x14ac:dyDescent="0.3">
      <c r="A126" s="55"/>
      <c r="B126" s="56"/>
      <c r="C126" s="230" t="s">
        <v>47</v>
      </c>
      <c r="D126" s="231"/>
      <c r="E126" s="232"/>
      <c r="F126" s="230" t="s">
        <v>48</v>
      </c>
      <c r="G126" s="231"/>
      <c r="H126" s="231"/>
      <c r="I126" s="231"/>
      <c r="J126" s="231"/>
      <c r="K126" s="231"/>
      <c r="L126" s="231"/>
      <c r="M126" s="231"/>
      <c r="N126" s="231"/>
      <c r="O126" s="231"/>
      <c r="P126" s="231"/>
      <c r="Q126" s="231"/>
      <c r="R126" s="231"/>
      <c r="S126" s="231"/>
      <c r="T126" s="231"/>
      <c r="U126" s="232"/>
      <c r="V126" s="233" t="s">
        <v>78</v>
      </c>
      <c r="W126" s="234"/>
      <c r="X126" s="234"/>
      <c r="Y126" s="234"/>
      <c r="Z126" s="234"/>
      <c r="AA126" s="234"/>
      <c r="AB126" s="234"/>
      <c r="AC126" s="234"/>
      <c r="AD126" s="234"/>
      <c r="AE126" s="234"/>
      <c r="AF126" s="235"/>
      <c r="AG126" s="233" t="s">
        <v>56</v>
      </c>
      <c r="AH126" s="235"/>
      <c r="AI126" s="21"/>
      <c r="AJ126" s="21"/>
      <c r="AK126" s="216"/>
      <c r="AL126" s="21"/>
      <c r="AM126" s="112"/>
      <c r="AN126" s="21"/>
      <c r="AO126" s="22"/>
      <c r="AP126" s="21"/>
      <c r="AQ126" s="21"/>
      <c r="AR126" s="21"/>
      <c r="AS126" s="21"/>
      <c r="AW126" s="12"/>
      <c r="AX126" s="12"/>
      <c r="AY126" s="12"/>
      <c r="AZ126" s="12"/>
      <c r="BA126" s="12"/>
      <c r="BB126" s="12"/>
      <c r="BC126" s="12"/>
      <c r="BD126" s="12"/>
      <c r="BE126" s="12"/>
      <c r="BF126" s="12"/>
      <c r="BG126" s="12"/>
      <c r="BH126" s="12"/>
      <c r="BI126" s="12"/>
      <c r="BJ126" s="12"/>
      <c r="BK126" s="12"/>
      <c r="BL126" s="12"/>
    </row>
    <row r="127" spans="1:64" s="5" customFormat="1" ht="14.4" customHeight="1" x14ac:dyDescent="0.3">
      <c r="A127" s="30" t="s">
        <v>55</v>
      </c>
      <c r="B127" s="30" t="s">
        <v>32</v>
      </c>
      <c r="C127" s="23" t="s">
        <v>19</v>
      </c>
      <c r="D127" s="23" t="s">
        <v>45</v>
      </c>
      <c r="E127" s="23" t="s">
        <v>46</v>
      </c>
      <c r="F127" s="23" t="s">
        <v>4</v>
      </c>
      <c r="G127" s="23" t="s">
        <v>5</v>
      </c>
      <c r="H127" s="23" t="s">
        <v>7</v>
      </c>
      <c r="I127" s="23" t="s">
        <v>6</v>
      </c>
      <c r="J127" s="23" t="s">
        <v>9</v>
      </c>
      <c r="K127" s="23" t="s">
        <v>10</v>
      </c>
      <c r="L127" s="23" t="s">
        <v>8</v>
      </c>
      <c r="M127" s="23" t="s">
        <v>14</v>
      </c>
      <c r="N127" s="23" t="s">
        <v>11</v>
      </c>
      <c r="O127" s="23" t="s">
        <v>12</v>
      </c>
      <c r="P127" s="23" t="s">
        <v>49</v>
      </c>
      <c r="Q127" s="23" t="s">
        <v>378</v>
      </c>
      <c r="R127" s="23" t="s">
        <v>50</v>
      </c>
      <c r="S127" s="23" t="s">
        <v>51</v>
      </c>
      <c r="T127" s="23" t="s">
        <v>52</v>
      </c>
      <c r="U127" s="23" t="s">
        <v>13</v>
      </c>
      <c r="V127" s="67" t="s">
        <v>33</v>
      </c>
      <c r="W127" s="67" t="s">
        <v>35</v>
      </c>
      <c r="X127" s="67" t="s">
        <v>34</v>
      </c>
      <c r="Y127" s="67" t="s">
        <v>36</v>
      </c>
      <c r="Z127" s="67" t="s">
        <v>37</v>
      </c>
      <c r="AA127" s="67" t="s">
        <v>38</v>
      </c>
      <c r="AB127" s="67" t="s">
        <v>39</v>
      </c>
      <c r="AC127" s="67" t="s">
        <v>40</v>
      </c>
      <c r="AD127" s="67" t="s">
        <v>41</v>
      </c>
      <c r="AE127" s="67" t="s">
        <v>42</v>
      </c>
      <c r="AF127" s="67" t="s">
        <v>43</v>
      </c>
      <c r="AG127" s="67" t="s">
        <v>33</v>
      </c>
      <c r="AH127" s="67" t="s">
        <v>57</v>
      </c>
      <c r="AI127" s="21"/>
      <c r="AJ127" s="21"/>
      <c r="AK127" s="216"/>
      <c r="AL127" s="21"/>
      <c r="AM127" s="112"/>
      <c r="AN127" s="21"/>
      <c r="AO127" s="22"/>
      <c r="AP127" s="21"/>
      <c r="AQ127" s="21"/>
      <c r="AR127" s="21"/>
      <c r="AS127" s="21"/>
      <c r="AW127" s="12"/>
      <c r="AX127" s="12"/>
      <c r="AY127" s="12"/>
      <c r="AZ127" s="12"/>
      <c r="BA127" s="12"/>
      <c r="BB127" s="12"/>
      <c r="BC127" s="12"/>
      <c r="BD127" s="12"/>
      <c r="BE127" s="12"/>
      <c r="BF127" s="12"/>
      <c r="BG127" s="12"/>
      <c r="BH127" s="12"/>
      <c r="BI127" s="12"/>
      <c r="BJ127" s="12"/>
      <c r="BK127" s="12"/>
      <c r="BL127" s="12"/>
    </row>
    <row r="128" spans="1:64" s="5" customFormat="1" ht="14.4" customHeight="1" x14ac:dyDescent="0.3">
      <c r="A128" s="150"/>
      <c r="B128" s="31"/>
      <c r="C128" s="24"/>
      <c r="D128" s="19"/>
      <c r="E128" s="25"/>
      <c r="F128" s="24"/>
      <c r="G128" s="19"/>
      <c r="H128" s="19"/>
      <c r="I128" s="19"/>
      <c r="J128" s="19"/>
      <c r="K128" s="19"/>
      <c r="L128" s="19"/>
      <c r="M128" s="19"/>
      <c r="N128" s="19"/>
      <c r="O128" s="19"/>
      <c r="P128" s="19"/>
      <c r="Q128" s="19"/>
      <c r="R128" s="19"/>
      <c r="S128" s="19"/>
      <c r="T128" s="19"/>
      <c r="U128" s="25"/>
      <c r="V128" s="68"/>
      <c r="W128" s="74"/>
      <c r="X128" s="74"/>
      <c r="Y128" s="74"/>
      <c r="Z128" s="74"/>
      <c r="AA128" s="74"/>
      <c r="AB128" s="74"/>
      <c r="AC128" s="74"/>
      <c r="AD128" s="74"/>
      <c r="AE128" s="74"/>
      <c r="AF128" s="69"/>
      <c r="AG128" s="68">
        <f t="shared" ref="AG128:AG146" si="85">V128+W128</f>
        <v>0</v>
      </c>
      <c r="AH128" s="69">
        <f t="shared" ref="AH128:AH146" si="86">SUM(X128:AF128)</f>
        <v>0</v>
      </c>
      <c r="AI128" s="5" t="s">
        <v>367</v>
      </c>
      <c r="AK128" s="214"/>
      <c r="AM128" s="111" t="s">
        <v>237</v>
      </c>
      <c r="AN128" s="103"/>
      <c r="AO128" s="6"/>
      <c r="AV128" s="5">
        <f t="shared" ref="AV128:AV146" si="87">IFERROR((AG128+AH128)/(C128*52),0)</f>
        <v>0</v>
      </c>
      <c r="AW128" s="12">
        <f t="shared" si="49"/>
        <v>0</v>
      </c>
      <c r="AX128" s="12">
        <f t="shared" si="50"/>
        <v>0</v>
      </c>
      <c r="AY128" s="12">
        <f t="shared" si="51"/>
        <v>0</v>
      </c>
      <c r="AZ128" s="12">
        <f t="shared" si="52"/>
        <v>0</v>
      </c>
      <c r="BA128" s="12">
        <f t="shared" si="53"/>
        <v>0</v>
      </c>
      <c r="BB128" s="12">
        <f t="shared" si="54"/>
        <v>0</v>
      </c>
      <c r="BC128" s="12">
        <f t="shared" si="55"/>
        <v>0</v>
      </c>
      <c r="BD128" s="12">
        <f t="shared" si="56"/>
        <v>0</v>
      </c>
      <c r="BE128" s="12">
        <f t="shared" si="57"/>
        <v>0</v>
      </c>
      <c r="BF128" s="12">
        <f t="shared" si="58"/>
        <v>0</v>
      </c>
      <c r="BG128" s="12">
        <f t="shared" si="59"/>
        <v>0</v>
      </c>
      <c r="BH128" s="12">
        <f t="shared" ref="BH128:BH146" si="88">(Q128*0.01)*(AG128+AH128)</f>
        <v>0</v>
      </c>
      <c r="BI128" s="12">
        <f t="shared" si="60"/>
        <v>0</v>
      </c>
      <c r="BJ128" s="12">
        <f t="shared" si="61"/>
        <v>0</v>
      </c>
      <c r="BK128" s="12">
        <f t="shared" si="62"/>
        <v>0</v>
      </c>
      <c r="BL128" s="12">
        <f t="shared" si="63"/>
        <v>0</v>
      </c>
    </row>
    <row r="129" spans="1:64" s="5" customFormat="1" ht="14.4" customHeight="1" x14ac:dyDescent="0.3">
      <c r="A129" s="150"/>
      <c r="B129" s="31"/>
      <c r="C129" s="24"/>
      <c r="D129" s="19"/>
      <c r="E129" s="25"/>
      <c r="F129" s="24"/>
      <c r="G129" s="19"/>
      <c r="H129" s="19"/>
      <c r="I129" s="19"/>
      <c r="J129" s="19"/>
      <c r="K129" s="19"/>
      <c r="L129" s="19"/>
      <c r="M129" s="19"/>
      <c r="N129" s="19"/>
      <c r="O129" s="19"/>
      <c r="P129" s="19"/>
      <c r="Q129" s="19"/>
      <c r="R129" s="19"/>
      <c r="S129" s="19"/>
      <c r="T129" s="19"/>
      <c r="U129" s="25"/>
      <c r="V129" s="68"/>
      <c r="W129" s="74"/>
      <c r="X129" s="74"/>
      <c r="Y129" s="74"/>
      <c r="Z129" s="74"/>
      <c r="AA129" s="74"/>
      <c r="AB129" s="74"/>
      <c r="AC129" s="74"/>
      <c r="AD129" s="74"/>
      <c r="AE129" s="74"/>
      <c r="AF129" s="69"/>
      <c r="AG129" s="68">
        <f t="shared" si="85"/>
        <v>0</v>
      </c>
      <c r="AH129" s="69">
        <f t="shared" si="86"/>
        <v>0</v>
      </c>
      <c r="AI129" s="5" t="s">
        <v>368</v>
      </c>
      <c r="AK129" s="214"/>
      <c r="AM129" s="111" t="s">
        <v>238</v>
      </c>
      <c r="AN129" s="103"/>
      <c r="AO129" s="6"/>
      <c r="AV129" s="5">
        <f t="shared" si="87"/>
        <v>0</v>
      </c>
      <c r="AW129" s="12">
        <f t="shared" si="49"/>
        <v>0</v>
      </c>
      <c r="AX129" s="12">
        <f t="shared" si="50"/>
        <v>0</v>
      </c>
      <c r="AY129" s="12">
        <f t="shared" si="51"/>
        <v>0</v>
      </c>
      <c r="AZ129" s="12">
        <f t="shared" si="52"/>
        <v>0</v>
      </c>
      <c r="BA129" s="12">
        <f t="shared" si="53"/>
        <v>0</v>
      </c>
      <c r="BB129" s="12">
        <f t="shared" si="54"/>
        <v>0</v>
      </c>
      <c r="BC129" s="12">
        <f t="shared" si="55"/>
        <v>0</v>
      </c>
      <c r="BD129" s="12">
        <f t="shared" si="56"/>
        <v>0</v>
      </c>
      <c r="BE129" s="12">
        <f t="shared" si="57"/>
        <v>0</v>
      </c>
      <c r="BF129" s="12">
        <f t="shared" si="58"/>
        <v>0</v>
      </c>
      <c r="BG129" s="12">
        <f t="shared" si="59"/>
        <v>0</v>
      </c>
      <c r="BH129" s="12">
        <f t="shared" si="88"/>
        <v>0</v>
      </c>
      <c r="BI129" s="12">
        <f t="shared" si="60"/>
        <v>0</v>
      </c>
      <c r="BJ129" s="12">
        <f t="shared" si="61"/>
        <v>0</v>
      </c>
      <c r="BK129" s="12">
        <f t="shared" si="62"/>
        <v>0</v>
      </c>
      <c r="BL129" s="12">
        <f t="shared" si="63"/>
        <v>0</v>
      </c>
    </row>
    <row r="130" spans="1:64" s="5" customFormat="1" ht="14.4" customHeight="1" x14ac:dyDescent="0.3">
      <c r="A130" s="150"/>
      <c r="B130" s="31"/>
      <c r="C130" s="24"/>
      <c r="D130" s="19"/>
      <c r="E130" s="25"/>
      <c r="F130" s="24"/>
      <c r="G130" s="19"/>
      <c r="H130" s="19"/>
      <c r="I130" s="19"/>
      <c r="J130" s="19"/>
      <c r="K130" s="19"/>
      <c r="L130" s="19"/>
      <c r="M130" s="19"/>
      <c r="N130" s="19"/>
      <c r="O130" s="19"/>
      <c r="P130" s="19"/>
      <c r="Q130" s="19"/>
      <c r="R130" s="19"/>
      <c r="S130" s="19"/>
      <c r="T130" s="19"/>
      <c r="U130" s="25"/>
      <c r="V130" s="68"/>
      <c r="W130" s="74"/>
      <c r="X130" s="74"/>
      <c r="Y130" s="74"/>
      <c r="Z130" s="74"/>
      <c r="AA130" s="74"/>
      <c r="AB130" s="74"/>
      <c r="AC130" s="74"/>
      <c r="AD130" s="74"/>
      <c r="AE130" s="74"/>
      <c r="AF130" s="69"/>
      <c r="AG130" s="68">
        <f t="shared" si="85"/>
        <v>0</v>
      </c>
      <c r="AH130" s="69">
        <f t="shared" si="86"/>
        <v>0</v>
      </c>
      <c r="AI130" s="5" t="s">
        <v>369</v>
      </c>
      <c r="AK130" s="214"/>
      <c r="AM130" s="111" t="s">
        <v>239</v>
      </c>
      <c r="AN130" s="103"/>
      <c r="AO130" s="6"/>
      <c r="AV130" s="5">
        <f t="shared" si="87"/>
        <v>0</v>
      </c>
      <c r="AW130" s="12">
        <f t="shared" si="49"/>
        <v>0</v>
      </c>
      <c r="AX130" s="12">
        <f t="shared" si="50"/>
        <v>0</v>
      </c>
      <c r="AY130" s="12">
        <f t="shared" si="51"/>
        <v>0</v>
      </c>
      <c r="AZ130" s="12">
        <f t="shared" si="52"/>
        <v>0</v>
      </c>
      <c r="BA130" s="12">
        <f t="shared" si="53"/>
        <v>0</v>
      </c>
      <c r="BB130" s="12">
        <f t="shared" si="54"/>
        <v>0</v>
      </c>
      <c r="BC130" s="12">
        <f t="shared" si="55"/>
        <v>0</v>
      </c>
      <c r="BD130" s="12">
        <f t="shared" si="56"/>
        <v>0</v>
      </c>
      <c r="BE130" s="12">
        <f t="shared" si="57"/>
        <v>0</v>
      </c>
      <c r="BF130" s="12">
        <f t="shared" si="58"/>
        <v>0</v>
      </c>
      <c r="BG130" s="12">
        <f t="shared" si="59"/>
        <v>0</v>
      </c>
      <c r="BH130" s="12">
        <f t="shared" si="88"/>
        <v>0</v>
      </c>
      <c r="BI130" s="12">
        <f t="shared" si="60"/>
        <v>0</v>
      </c>
      <c r="BJ130" s="12">
        <f t="shared" si="61"/>
        <v>0</v>
      </c>
      <c r="BK130" s="12">
        <f t="shared" si="62"/>
        <v>0</v>
      </c>
      <c r="BL130" s="12">
        <f t="shared" si="63"/>
        <v>0</v>
      </c>
    </row>
    <row r="131" spans="1:64" s="5" customFormat="1" ht="14.4" customHeight="1" x14ac:dyDescent="0.3">
      <c r="A131" s="150"/>
      <c r="B131" s="31"/>
      <c r="C131" s="24"/>
      <c r="D131" s="19"/>
      <c r="E131" s="25"/>
      <c r="F131" s="24"/>
      <c r="G131" s="19"/>
      <c r="H131" s="19"/>
      <c r="I131" s="19"/>
      <c r="J131" s="19"/>
      <c r="K131" s="19"/>
      <c r="L131" s="19"/>
      <c r="M131" s="19"/>
      <c r="N131" s="19"/>
      <c r="O131" s="19"/>
      <c r="P131" s="19"/>
      <c r="Q131" s="19"/>
      <c r="R131" s="19"/>
      <c r="S131" s="19"/>
      <c r="T131" s="19"/>
      <c r="U131" s="25"/>
      <c r="V131" s="68"/>
      <c r="W131" s="74"/>
      <c r="X131" s="74"/>
      <c r="Y131" s="74"/>
      <c r="Z131" s="74"/>
      <c r="AA131" s="74"/>
      <c r="AB131" s="74"/>
      <c r="AC131" s="74"/>
      <c r="AD131" s="74"/>
      <c r="AE131" s="74"/>
      <c r="AF131" s="69"/>
      <c r="AG131" s="68">
        <f t="shared" si="85"/>
        <v>0</v>
      </c>
      <c r="AH131" s="69">
        <f t="shared" si="86"/>
        <v>0</v>
      </c>
      <c r="AI131" s="5" t="s">
        <v>370</v>
      </c>
      <c r="AK131" s="214"/>
      <c r="AM131" s="111" t="s">
        <v>240</v>
      </c>
      <c r="AN131" s="103"/>
      <c r="AO131" s="6"/>
      <c r="AV131" s="5">
        <f t="shared" si="87"/>
        <v>0</v>
      </c>
      <c r="AW131" s="12">
        <f t="shared" si="49"/>
        <v>0</v>
      </c>
      <c r="AX131" s="12">
        <f t="shared" si="50"/>
        <v>0</v>
      </c>
      <c r="AY131" s="12">
        <f t="shared" si="51"/>
        <v>0</v>
      </c>
      <c r="AZ131" s="12">
        <f t="shared" si="52"/>
        <v>0</v>
      </c>
      <c r="BA131" s="12">
        <f t="shared" si="53"/>
        <v>0</v>
      </c>
      <c r="BB131" s="12">
        <f t="shared" si="54"/>
        <v>0</v>
      </c>
      <c r="BC131" s="12">
        <f t="shared" si="55"/>
        <v>0</v>
      </c>
      <c r="BD131" s="12">
        <f t="shared" si="56"/>
        <v>0</v>
      </c>
      <c r="BE131" s="12">
        <f t="shared" si="57"/>
        <v>0</v>
      </c>
      <c r="BF131" s="12">
        <f t="shared" si="58"/>
        <v>0</v>
      </c>
      <c r="BG131" s="12">
        <f t="shared" si="59"/>
        <v>0</v>
      </c>
      <c r="BH131" s="12">
        <f t="shared" si="88"/>
        <v>0</v>
      </c>
      <c r="BI131" s="12">
        <f t="shared" si="60"/>
        <v>0</v>
      </c>
      <c r="BJ131" s="12">
        <f t="shared" si="61"/>
        <v>0</v>
      </c>
      <c r="BK131" s="12">
        <f t="shared" si="62"/>
        <v>0</v>
      </c>
      <c r="BL131" s="12">
        <f t="shared" si="63"/>
        <v>0</v>
      </c>
    </row>
    <row r="132" spans="1:64" s="5" customFormat="1" ht="14.4" customHeight="1" x14ac:dyDescent="0.3">
      <c r="A132" s="150"/>
      <c r="B132" s="31"/>
      <c r="C132" s="24"/>
      <c r="D132" s="19"/>
      <c r="E132" s="25"/>
      <c r="F132" s="24"/>
      <c r="G132" s="19"/>
      <c r="H132" s="19"/>
      <c r="I132" s="19"/>
      <c r="J132" s="19"/>
      <c r="K132" s="19"/>
      <c r="L132" s="19"/>
      <c r="M132" s="19"/>
      <c r="N132" s="19"/>
      <c r="O132" s="19"/>
      <c r="P132" s="19"/>
      <c r="Q132" s="19"/>
      <c r="R132" s="19"/>
      <c r="S132" s="19"/>
      <c r="T132" s="19"/>
      <c r="U132" s="25"/>
      <c r="V132" s="68"/>
      <c r="W132" s="74"/>
      <c r="X132" s="74"/>
      <c r="Y132" s="74"/>
      <c r="Z132" s="74"/>
      <c r="AA132" s="74"/>
      <c r="AB132" s="74"/>
      <c r="AC132" s="74"/>
      <c r="AD132" s="74"/>
      <c r="AE132" s="74"/>
      <c r="AF132" s="69"/>
      <c r="AG132" s="68">
        <f t="shared" si="85"/>
        <v>0</v>
      </c>
      <c r="AH132" s="69">
        <f t="shared" si="86"/>
        <v>0</v>
      </c>
      <c r="AK132" s="214"/>
      <c r="AM132" s="111" t="s">
        <v>241</v>
      </c>
      <c r="AN132" s="103"/>
      <c r="AO132" s="6"/>
      <c r="AV132" s="5">
        <f t="shared" si="87"/>
        <v>0</v>
      </c>
      <c r="AW132" s="12">
        <f t="shared" si="49"/>
        <v>0</v>
      </c>
      <c r="AX132" s="12">
        <f t="shared" si="50"/>
        <v>0</v>
      </c>
      <c r="AY132" s="12">
        <f t="shared" si="51"/>
        <v>0</v>
      </c>
      <c r="AZ132" s="12">
        <f t="shared" si="52"/>
        <v>0</v>
      </c>
      <c r="BA132" s="12">
        <f t="shared" si="53"/>
        <v>0</v>
      </c>
      <c r="BB132" s="12">
        <f t="shared" si="54"/>
        <v>0</v>
      </c>
      <c r="BC132" s="12">
        <f t="shared" si="55"/>
        <v>0</v>
      </c>
      <c r="BD132" s="12">
        <f t="shared" si="56"/>
        <v>0</v>
      </c>
      <c r="BE132" s="12">
        <f t="shared" si="57"/>
        <v>0</v>
      </c>
      <c r="BF132" s="12">
        <f t="shared" si="58"/>
        <v>0</v>
      </c>
      <c r="BG132" s="12">
        <f t="shared" si="59"/>
        <v>0</v>
      </c>
      <c r="BH132" s="12">
        <f t="shared" si="88"/>
        <v>0</v>
      </c>
      <c r="BI132" s="12">
        <f t="shared" si="60"/>
        <v>0</v>
      </c>
      <c r="BJ132" s="12">
        <f t="shared" si="61"/>
        <v>0</v>
      </c>
      <c r="BK132" s="12">
        <f t="shared" si="62"/>
        <v>0</v>
      </c>
      <c r="BL132" s="12">
        <f t="shared" si="63"/>
        <v>0</v>
      </c>
    </row>
    <row r="133" spans="1:64" s="5" customFormat="1" ht="14.4" customHeight="1" x14ac:dyDescent="0.3">
      <c r="A133" s="150"/>
      <c r="B133" s="31"/>
      <c r="C133" s="24"/>
      <c r="D133" s="19"/>
      <c r="E133" s="25"/>
      <c r="F133" s="24"/>
      <c r="G133" s="19"/>
      <c r="H133" s="19"/>
      <c r="I133" s="19"/>
      <c r="J133" s="19"/>
      <c r="K133" s="19"/>
      <c r="L133" s="19"/>
      <c r="M133" s="19"/>
      <c r="N133" s="19"/>
      <c r="O133" s="19"/>
      <c r="P133" s="19"/>
      <c r="Q133" s="19"/>
      <c r="R133" s="19"/>
      <c r="S133" s="19"/>
      <c r="T133" s="19"/>
      <c r="U133" s="25"/>
      <c r="V133" s="68"/>
      <c r="W133" s="74"/>
      <c r="X133" s="74"/>
      <c r="Y133" s="74"/>
      <c r="Z133" s="74"/>
      <c r="AA133" s="74"/>
      <c r="AB133" s="74"/>
      <c r="AC133" s="74"/>
      <c r="AD133" s="74"/>
      <c r="AE133" s="74"/>
      <c r="AF133" s="69"/>
      <c r="AG133" s="68">
        <f t="shared" si="85"/>
        <v>0</v>
      </c>
      <c r="AH133" s="69">
        <f t="shared" si="86"/>
        <v>0</v>
      </c>
      <c r="AK133" s="214"/>
      <c r="AM133" s="111" t="s">
        <v>242</v>
      </c>
      <c r="AN133" s="103"/>
      <c r="AO133" s="6"/>
      <c r="AV133" s="5">
        <f t="shared" si="87"/>
        <v>0</v>
      </c>
      <c r="AW133" s="12">
        <f t="shared" si="49"/>
        <v>0</v>
      </c>
      <c r="AX133" s="12">
        <f t="shared" si="50"/>
        <v>0</v>
      </c>
      <c r="AY133" s="12">
        <f t="shared" si="51"/>
        <v>0</v>
      </c>
      <c r="AZ133" s="12">
        <f t="shared" si="52"/>
        <v>0</v>
      </c>
      <c r="BA133" s="12">
        <f t="shared" si="53"/>
        <v>0</v>
      </c>
      <c r="BB133" s="12">
        <f t="shared" si="54"/>
        <v>0</v>
      </c>
      <c r="BC133" s="12">
        <f t="shared" si="55"/>
        <v>0</v>
      </c>
      <c r="BD133" s="12">
        <f t="shared" si="56"/>
        <v>0</v>
      </c>
      <c r="BE133" s="12">
        <f t="shared" si="57"/>
        <v>0</v>
      </c>
      <c r="BF133" s="12">
        <f t="shared" si="58"/>
        <v>0</v>
      </c>
      <c r="BG133" s="12">
        <f t="shared" si="59"/>
        <v>0</v>
      </c>
      <c r="BH133" s="12">
        <f t="shared" si="88"/>
        <v>0</v>
      </c>
      <c r="BI133" s="12">
        <f t="shared" si="60"/>
        <v>0</v>
      </c>
      <c r="BJ133" s="12">
        <f t="shared" si="61"/>
        <v>0</v>
      </c>
      <c r="BK133" s="12">
        <f t="shared" si="62"/>
        <v>0</v>
      </c>
      <c r="BL133" s="12">
        <f t="shared" si="63"/>
        <v>0</v>
      </c>
    </row>
    <row r="134" spans="1:64" s="5" customFormat="1" ht="14.4" customHeight="1" x14ac:dyDescent="0.3">
      <c r="A134" s="150"/>
      <c r="B134" s="31"/>
      <c r="C134" s="24"/>
      <c r="D134" s="19"/>
      <c r="E134" s="25"/>
      <c r="F134" s="24"/>
      <c r="G134" s="19"/>
      <c r="H134" s="19"/>
      <c r="I134" s="19"/>
      <c r="J134" s="19"/>
      <c r="K134" s="19"/>
      <c r="L134" s="19"/>
      <c r="M134" s="19"/>
      <c r="N134" s="19"/>
      <c r="O134" s="19"/>
      <c r="P134" s="19"/>
      <c r="Q134" s="19"/>
      <c r="R134" s="19"/>
      <c r="S134" s="19"/>
      <c r="T134" s="19"/>
      <c r="U134" s="25"/>
      <c r="V134" s="68"/>
      <c r="W134" s="74"/>
      <c r="X134" s="74"/>
      <c r="Y134" s="74"/>
      <c r="Z134" s="74"/>
      <c r="AA134" s="74"/>
      <c r="AB134" s="74"/>
      <c r="AC134" s="74"/>
      <c r="AD134" s="74"/>
      <c r="AE134" s="74"/>
      <c r="AF134" s="69"/>
      <c r="AG134" s="68">
        <f t="shared" si="85"/>
        <v>0</v>
      </c>
      <c r="AH134" s="69">
        <f t="shared" si="86"/>
        <v>0</v>
      </c>
      <c r="AK134" s="214"/>
      <c r="AM134" s="111" t="s">
        <v>243</v>
      </c>
      <c r="AN134" s="103"/>
      <c r="AO134" s="6"/>
      <c r="AV134" s="5">
        <f t="shared" si="87"/>
        <v>0</v>
      </c>
      <c r="AW134" s="12">
        <f t="shared" si="49"/>
        <v>0</v>
      </c>
      <c r="AX134" s="12">
        <f t="shared" si="50"/>
        <v>0</v>
      </c>
      <c r="AY134" s="12">
        <f t="shared" si="51"/>
        <v>0</v>
      </c>
      <c r="AZ134" s="12">
        <f t="shared" si="52"/>
        <v>0</v>
      </c>
      <c r="BA134" s="12">
        <f t="shared" si="53"/>
        <v>0</v>
      </c>
      <c r="BB134" s="12">
        <f t="shared" si="54"/>
        <v>0</v>
      </c>
      <c r="BC134" s="12">
        <f t="shared" si="55"/>
        <v>0</v>
      </c>
      <c r="BD134" s="12">
        <f t="shared" si="56"/>
        <v>0</v>
      </c>
      <c r="BE134" s="12">
        <f t="shared" si="57"/>
        <v>0</v>
      </c>
      <c r="BF134" s="12">
        <f t="shared" si="58"/>
        <v>0</v>
      </c>
      <c r="BG134" s="12">
        <f t="shared" si="59"/>
        <v>0</v>
      </c>
      <c r="BH134" s="12">
        <f t="shared" si="88"/>
        <v>0</v>
      </c>
      <c r="BI134" s="12">
        <f t="shared" si="60"/>
        <v>0</v>
      </c>
      <c r="BJ134" s="12">
        <f t="shared" si="61"/>
        <v>0</v>
      </c>
      <c r="BK134" s="12">
        <f t="shared" si="62"/>
        <v>0</v>
      </c>
      <c r="BL134" s="12">
        <f t="shared" si="63"/>
        <v>0</v>
      </c>
    </row>
    <row r="135" spans="1:64" s="5" customFormat="1" ht="14.4" customHeight="1" x14ac:dyDescent="0.3">
      <c r="A135" s="150"/>
      <c r="B135" s="31"/>
      <c r="C135" s="24"/>
      <c r="D135" s="19"/>
      <c r="E135" s="25"/>
      <c r="F135" s="24"/>
      <c r="G135" s="19"/>
      <c r="H135" s="19"/>
      <c r="I135" s="19"/>
      <c r="J135" s="19"/>
      <c r="K135" s="19"/>
      <c r="L135" s="19"/>
      <c r="M135" s="19"/>
      <c r="N135" s="19"/>
      <c r="O135" s="19"/>
      <c r="P135" s="19"/>
      <c r="Q135" s="19"/>
      <c r="R135" s="19"/>
      <c r="S135" s="19"/>
      <c r="T135" s="19"/>
      <c r="U135" s="25"/>
      <c r="V135" s="68"/>
      <c r="W135" s="74"/>
      <c r="X135" s="74"/>
      <c r="Y135" s="74"/>
      <c r="Z135" s="74"/>
      <c r="AA135" s="74"/>
      <c r="AB135" s="74"/>
      <c r="AC135" s="74"/>
      <c r="AD135" s="74"/>
      <c r="AE135" s="74"/>
      <c r="AF135" s="69"/>
      <c r="AG135" s="68">
        <f t="shared" si="85"/>
        <v>0</v>
      </c>
      <c r="AH135" s="69">
        <f t="shared" si="86"/>
        <v>0</v>
      </c>
      <c r="AK135" s="214"/>
      <c r="AM135" s="111" t="s">
        <v>244</v>
      </c>
      <c r="AN135" s="103"/>
      <c r="AO135" s="6"/>
      <c r="AV135" s="5">
        <f t="shared" si="87"/>
        <v>0</v>
      </c>
      <c r="AW135" s="12">
        <f t="shared" si="49"/>
        <v>0</v>
      </c>
      <c r="AX135" s="12">
        <f t="shared" si="50"/>
        <v>0</v>
      </c>
      <c r="AY135" s="12">
        <f t="shared" si="51"/>
        <v>0</v>
      </c>
      <c r="AZ135" s="12">
        <f t="shared" si="52"/>
        <v>0</v>
      </c>
      <c r="BA135" s="12">
        <f t="shared" si="53"/>
        <v>0</v>
      </c>
      <c r="BB135" s="12">
        <f t="shared" si="54"/>
        <v>0</v>
      </c>
      <c r="BC135" s="12">
        <f t="shared" si="55"/>
        <v>0</v>
      </c>
      <c r="BD135" s="12">
        <f t="shared" si="56"/>
        <v>0</v>
      </c>
      <c r="BE135" s="12">
        <f t="shared" si="57"/>
        <v>0</v>
      </c>
      <c r="BF135" s="12">
        <f t="shared" si="58"/>
        <v>0</v>
      </c>
      <c r="BG135" s="12">
        <f t="shared" si="59"/>
        <v>0</v>
      </c>
      <c r="BH135" s="12">
        <f t="shared" si="88"/>
        <v>0</v>
      </c>
      <c r="BI135" s="12">
        <f t="shared" si="60"/>
        <v>0</v>
      </c>
      <c r="BJ135" s="12">
        <f t="shared" si="61"/>
        <v>0</v>
      </c>
      <c r="BK135" s="12">
        <f t="shared" si="62"/>
        <v>0</v>
      </c>
      <c r="BL135" s="12">
        <f t="shared" si="63"/>
        <v>0</v>
      </c>
    </row>
    <row r="136" spans="1:64" s="5" customFormat="1" ht="14.4" customHeight="1" x14ac:dyDescent="0.3">
      <c r="A136" s="150"/>
      <c r="B136" s="31"/>
      <c r="C136" s="24"/>
      <c r="D136" s="19"/>
      <c r="E136" s="25"/>
      <c r="F136" s="24"/>
      <c r="G136" s="19"/>
      <c r="H136" s="19"/>
      <c r="I136" s="19"/>
      <c r="J136" s="19"/>
      <c r="K136" s="19"/>
      <c r="L136" s="19"/>
      <c r="M136" s="19"/>
      <c r="N136" s="19"/>
      <c r="O136" s="19"/>
      <c r="P136" s="19"/>
      <c r="Q136" s="19"/>
      <c r="R136" s="19"/>
      <c r="S136" s="19"/>
      <c r="T136" s="19"/>
      <c r="U136" s="25"/>
      <c r="V136" s="68"/>
      <c r="W136" s="74"/>
      <c r="X136" s="74"/>
      <c r="Y136" s="74"/>
      <c r="Z136" s="74"/>
      <c r="AA136" s="74"/>
      <c r="AB136" s="74"/>
      <c r="AC136" s="74"/>
      <c r="AD136" s="74"/>
      <c r="AE136" s="74"/>
      <c r="AF136" s="69"/>
      <c r="AG136" s="68">
        <f t="shared" si="85"/>
        <v>0</v>
      </c>
      <c r="AH136" s="69">
        <f t="shared" si="86"/>
        <v>0</v>
      </c>
      <c r="AK136" s="214"/>
      <c r="AM136" s="111" t="s">
        <v>245</v>
      </c>
      <c r="AN136" s="103"/>
      <c r="AO136" s="6"/>
      <c r="AV136" s="5">
        <f t="shared" si="87"/>
        <v>0</v>
      </c>
      <c r="AW136" s="12">
        <f t="shared" si="49"/>
        <v>0</v>
      </c>
      <c r="AX136" s="12">
        <f t="shared" si="50"/>
        <v>0</v>
      </c>
      <c r="AY136" s="12">
        <f t="shared" si="51"/>
        <v>0</v>
      </c>
      <c r="AZ136" s="12">
        <f t="shared" si="52"/>
        <v>0</v>
      </c>
      <c r="BA136" s="12">
        <f t="shared" si="53"/>
        <v>0</v>
      </c>
      <c r="BB136" s="12">
        <f t="shared" si="54"/>
        <v>0</v>
      </c>
      <c r="BC136" s="12">
        <f t="shared" si="55"/>
        <v>0</v>
      </c>
      <c r="BD136" s="12">
        <f t="shared" si="56"/>
        <v>0</v>
      </c>
      <c r="BE136" s="12">
        <f t="shared" si="57"/>
        <v>0</v>
      </c>
      <c r="BF136" s="12">
        <f t="shared" si="58"/>
        <v>0</v>
      </c>
      <c r="BG136" s="12">
        <f t="shared" si="59"/>
        <v>0</v>
      </c>
      <c r="BH136" s="12">
        <f t="shared" si="88"/>
        <v>0</v>
      </c>
      <c r="BI136" s="12">
        <f t="shared" si="60"/>
        <v>0</v>
      </c>
      <c r="BJ136" s="12">
        <f t="shared" si="61"/>
        <v>0</v>
      </c>
      <c r="BK136" s="12">
        <f t="shared" si="62"/>
        <v>0</v>
      </c>
      <c r="BL136" s="12">
        <f t="shared" si="63"/>
        <v>0</v>
      </c>
    </row>
    <row r="137" spans="1:64" s="5" customFormat="1" ht="14.4" customHeight="1" x14ac:dyDescent="0.3">
      <c r="A137" s="150"/>
      <c r="B137" s="31"/>
      <c r="C137" s="24"/>
      <c r="D137" s="19"/>
      <c r="E137" s="25"/>
      <c r="F137" s="24"/>
      <c r="G137" s="19"/>
      <c r="H137" s="19"/>
      <c r="I137" s="19"/>
      <c r="J137" s="19"/>
      <c r="K137" s="19"/>
      <c r="L137" s="19"/>
      <c r="M137" s="19"/>
      <c r="N137" s="19"/>
      <c r="O137" s="19"/>
      <c r="P137" s="19"/>
      <c r="Q137" s="19"/>
      <c r="R137" s="19"/>
      <c r="S137" s="19"/>
      <c r="T137" s="19"/>
      <c r="U137" s="25"/>
      <c r="V137" s="68"/>
      <c r="W137" s="74"/>
      <c r="X137" s="74"/>
      <c r="Y137" s="74"/>
      <c r="Z137" s="74"/>
      <c r="AA137" s="74"/>
      <c r="AB137" s="74"/>
      <c r="AC137" s="74"/>
      <c r="AD137" s="74"/>
      <c r="AE137" s="74"/>
      <c r="AF137" s="69"/>
      <c r="AG137" s="68">
        <f t="shared" si="85"/>
        <v>0</v>
      </c>
      <c r="AH137" s="69">
        <f t="shared" si="86"/>
        <v>0</v>
      </c>
      <c r="AK137" s="214"/>
      <c r="AM137" s="111" t="s">
        <v>246</v>
      </c>
      <c r="AN137" s="103"/>
      <c r="AO137" s="6"/>
      <c r="AV137" s="5">
        <f t="shared" si="87"/>
        <v>0</v>
      </c>
      <c r="AW137" s="12">
        <f t="shared" si="49"/>
        <v>0</v>
      </c>
      <c r="AX137" s="12">
        <f t="shared" si="50"/>
        <v>0</v>
      </c>
      <c r="AY137" s="12">
        <f t="shared" si="51"/>
        <v>0</v>
      </c>
      <c r="AZ137" s="12">
        <f t="shared" si="52"/>
        <v>0</v>
      </c>
      <c r="BA137" s="12">
        <f t="shared" si="53"/>
        <v>0</v>
      </c>
      <c r="BB137" s="12">
        <f t="shared" si="54"/>
        <v>0</v>
      </c>
      <c r="BC137" s="12">
        <f t="shared" si="55"/>
        <v>0</v>
      </c>
      <c r="BD137" s="12">
        <f t="shared" si="56"/>
        <v>0</v>
      </c>
      <c r="BE137" s="12">
        <f t="shared" si="57"/>
        <v>0</v>
      </c>
      <c r="BF137" s="12">
        <f t="shared" si="58"/>
        <v>0</v>
      </c>
      <c r="BG137" s="12">
        <f t="shared" si="59"/>
        <v>0</v>
      </c>
      <c r="BH137" s="12">
        <f t="shared" si="88"/>
        <v>0</v>
      </c>
      <c r="BI137" s="12">
        <f t="shared" si="60"/>
        <v>0</v>
      </c>
      <c r="BJ137" s="12">
        <f t="shared" si="61"/>
        <v>0</v>
      </c>
      <c r="BK137" s="12">
        <f t="shared" si="62"/>
        <v>0</v>
      </c>
      <c r="BL137" s="12">
        <f t="shared" si="63"/>
        <v>0</v>
      </c>
    </row>
    <row r="138" spans="1:64" s="5" customFormat="1" ht="14.4" customHeight="1" x14ac:dyDescent="0.3">
      <c r="A138" s="150"/>
      <c r="B138" s="31"/>
      <c r="C138" s="24"/>
      <c r="D138" s="19"/>
      <c r="E138" s="25"/>
      <c r="F138" s="24"/>
      <c r="G138" s="19"/>
      <c r="H138" s="19"/>
      <c r="I138" s="19"/>
      <c r="J138" s="19"/>
      <c r="K138" s="19"/>
      <c r="L138" s="19"/>
      <c r="M138" s="19"/>
      <c r="N138" s="19"/>
      <c r="O138" s="19"/>
      <c r="P138" s="19"/>
      <c r="Q138" s="19"/>
      <c r="R138" s="19"/>
      <c r="S138" s="19"/>
      <c r="T138" s="19"/>
      <c r="U138" s="25"/>
      <c r="V138" s="68"/>
      <c r="W138" s="74"/>
      <c r="X138" s="74"/>
      <c r="Y138" s="74"/>
      <c r="Z138" s="74"/>
      <c r="AA138" s="74"/>
      <c r="AB138" s="74"/>
      <c r="AC138" s="74"/>
      <c r="AD138" s="74"/>
      <c r="AE138" s="74"/>
      <c r="AF138" s="69"/>
      <c r="AG138" s="68">
        <f t="shared" si="85"/>
        <v>0</v>
      </c>
      <c r="AH138" s="69">
        <f t="shared" si="86"/>
        <v>0</v>
      </c>
      <c r="AK138" s="214"/>
      <c r="AM138" s="111" t="s">
        <v>244</v>
      </c>
      <c r="AN138" s="103"/>
      <c r="AO138" s="6"/>
      <c r="AV138" s="5">
        <f t="shared" si="87"/>
        <v>0</v>
      </c>
      <c r="AW138" s="12">
        <f t="shared" si="49"/>
        <v>0</v>
      </c>
      <c r="AX138" s="12">
        <f t="shared" si="50"/>
        <v>0</v>
      </c>
      <c r="AY138" s="12">
        <f t="shared" si="51"/>
        <v>0</v>
      </c>
      <c r="AZ138" s="12">
        <f t="shared" si="52"/>
        <v>0</v>
      </c>
      <c r="BA138" s="12">
        <f t="shared" si="53"/>
        <v>0</v>
      </c>
      <c r="BB138" s="12">
        <f t="shared" si="54"/>
        <v>0</v>
      </c>
      <c r="BC138" s="12">
        <f t="shared" si="55"/>
        <v>0</v>
      </c>
      <c r="BD138" s="12">
        <f t="shared" si="56"/>
        <v>0</v>
      </c>
      <c r="BE138" s="12">
        <f t="shared" si="57"/>
        <v>0</v>
      </c>
      <c r="BF138" s="12">
        <f t="shared" si="58"/>
        <v>0</v>
      </c>
      <c r="BG138" s="12">
        <f t="shared" si="59"/>
        <v>0</v>
      </c>
      <c r="BH138" s="12">
        <f t="shared" si="88"/>
        <v>0</v>
      </c>
      <c r="BI138" s="12">
        <f t="shared" si="60"/>
        <v>0</v>
      </c>
      <c r="BJ138" s="12">
        <f t="shared" si="61"/>
        <v>0</v>
      </c>
      <c r="BK138" s="12">
        <f t="shared" si="62"/>
        <v>0</v>
      </c>
      <c r="BL138" s="12">
        <f t="shared" si="63"/>
        <v>0</v>
      </c>
    </row>
    <row r="139" spans="1:64" s="5" customFormat="1" ht="14.4" customHeight="1" x14ac:dyDescent="0.3">
      <c r="A139" s="150"/>
      <c r="B139" s="31"/>
      <c r="C139" s="24"/>
      <c r="D139" s="19"/>
      <c r="E139" s="25"/>
      <c r="F139" s="24"/>
      <c r="G139" s="19"/>
      <c r="H139" s="19"/>
      <c r="I139" s="19"/>
      <c r="J139" s="19"/>
      <c r="K139" s="19"/>
      <c r="L139" s="19"/>
      <c r="M139" s="19"/>
      <c r="N139" s="19"/>
      <c r="O139" s="19"/>
      <c r="P139" s="19"/>
      <c r="Q139" s="19"/>
      <c r="R139" s="19"/>
      <c r="S139" s="19"/>
      <c r="T139" s="19"/>
      <c r="U139" s="25"/>
      <c r="V139" s="68"/>
      <c r="W139" s="74"/>
      <c r="X139" s="74"/>
      <c r="Y139" s="74"/>
      <c r="Z139" s="74"/>
      <c r="AA139" s="74"/>
      <c r="AB139" s="74"/>
      <c r="AC139" s="74"/>
      <c r="AD139" s="74"/>
      <c r="AE139" s="74"/>
      <c r="AF139" s="69"/>
      <c r="AG139" s="68">
        <f t="shared" si="85"/>
        <v>0</v>
      </c>
      <c r="AH139" s="69">
        <f t="shared" si="86"/>
        <v>0</v>
      </c>
      <c r="AK139" s="214"/>
      <c r="AM139" s="111" t="s">
        <v>247</v>
      </c>
      <c r="AN139" s="103"/>
      <c r="AO139" s="6"/>
      <c r="AV139" s="5">
        <f t="shared" si="87"/>
        <v>0</v>
      </c>
      <c r="AW139" s="12">
        <f t="shared" si="49"/>
        <v>0</v>
      </c>
      <c r="AX139" s="12">
        <f t="shared" si="50"/>
        <v>0</v>
      </c>
      <c r="AY139" s="12">
        <f t="shared" si="51"/>
        <v>0</v>
      </c>
      <c r="AZ139" s="12">
        <f t="shared" si="52"/>
        <v>0</v>
      </c>
      <c r="BA139" s="12">
        <f t="shared" si="53"/>
        <v>0</v>
      </c>
      <c r="BB139" s="12">
        <f t="shared" si="54"/>
        <v>0</v>
      </c>
      <c r="BC139" s="12">
        <f t="shared" si="55"/>
        <v>0</v>
      </c>
      <c r="BD139" s="12">
        <f t="shared" si="56"/>
        <v>0</v>
      </c>
      <c r="BE139" s="12">
        <f t="shared" si="57"/>
        <v>0</v>
      </c>
      <c r="BF139" s="12">
        <f t="shared" si="58"/>
        <v>0</v>
      </c>
      <c r="BG139" s="12">
        <f t="shared" si="59"/>
        <v>0</v>
      </c>
      <c r="BH139" s="12">
        <f t="shared" si="88"/>
        <v>0</v>
      </c>
      <c r="BI139" s="12">
        <f t="shared" si="60"/>
        <v>0</v>
      </c>
      <c r="BJ139" s="12">
        <f t="shared" si="61"/>
        <v>0</v>
      </c>
      <c r="BK139" s="12">
        <f t="shared" si="62"/>
        <v>0</v>
      </c>
      <c r="BL139" s="12">
        <f t="shared" si="63"/>
        <v>0</v>
      </c>
    </row>
    <row r="140" spans="1:64" s="5" customFormat="1" ht="14.4" customHeight="1" x14ac:dyDescent="0.3">
      <c r="A140" s="150"/>
      <c r="B140" s="31"/>
      <c r="C140" s="24"/>
      <c r="D140" s="19"/>
      <c r="E140" s="25"/>
      <c r="F140" s="24"/>
      <c r="G140" s="19"/>
      <c r="H140" s="19"/>
      <c r="I140" s="19"/>
      <c r="J140" s="19"/>
      <c r="K140" s="19"/>
      <c r="L140" s="19"/>
      <c r="M140" s="19"/>
      <c r="N140" s="19"/>
      <c r="O140" s="19"/>
      <c r="P140" s="19"/>
      <c r="Q140" s="19"/>
      <c r="R140" s="19"/>
      <c r="S140" s="19"/>
      <c r="T140" s="19"/>
      <c r="U140" s="25"/>
      <c r="V140" s="68"/>
      <c r="W140" s="74"/>
      <c r="X140" s="74"/>
      <c r="Y140" s="74"/>
      <c r="Z140" s="74"/>
      <c r="AA140" s="74"/>
      <c r="AB140" s="74"/>
      <c r="AC140" s="74"/>
      <c r="AD140" s="74"/>
      <c r="AE140" s="74"/>
      <c r="AF140" s="69"/>
      <c r="AG140" s="68">
        <f t="shared" si="85"/>
        <v>0</v>
      </c>
      <c r="AH140" s="69">
        <f t="shared" si="86"/>
        <v>0</v>
      </c>
      <c r="AK140" s="214"/>
      <c r="AM140" s="112"/>
      <c r="AN140" s="103"/>
      <c r="AO140" s="6"/>
      <c r="AV140" s="5">
        <f t="shared" si="87"/>
        <v>0</v>
      </c>
      <c r="AW140" s="12">
        <f t="shared" ref="AW140:AW159" si="89">(F140*0.01)*(AG140+AH140)</f>
        <v>0</v>
      </c>
      <c r="AX140" s="12">
        <f t="shared" ref="AX140:AX159" si="90">(G140*0.01)*(AG140+AH140)</f>
        <v>0</v>
      </c>
      <c r="AY140" s="12">
        <f t="shared" ref="AY140:AY159" si="91">(H140*0.01)*(AG140+AH140)</f>
        <v>0</v>
      </c>
      <c r="AZ140" s="12">
        <f t="shared" ref="AZ140:AZ159" si="92">(I140*0.01)*(AG140+AH140)</f>
        <v>0</v>
      </c>
      <c r="BA140" s="12">
        <f t="shared" ref="BA140:BA159" si="93">(J140*0.01)*(AG140+AH140)</f>
        <v>0</v>
      </c>
      <c r="BB140" s="12">
        <f t="shared" ref="BB140:BB159" si="94">(K140*0.01)*(AG140+AH140)</f>
        <v>0</v>
      </c>
      <c r="BC140" s="12">
        <f t="shared" ref="BC140:BC159" si="95">(L140*0.01)*(AG140+AH140)</f>
        <v>0</v>
      </c>
      <c r="BD140" s="12">
        <f t="shared" ref="BD140:BD159" si="96">(M140*0.01)*(AG140+AH140)</f>
        <v>0</v>
      </c>
      <c r="BE140" s="12">
        <f t="shared" ref="BE140:BE159" si="97">(N140*0.01)*(AG140+AH140)</f>
        <v>0</v>
      </c>
      <c r="BF140" s="12">
        <f t="shared" ref="BF140:BF159" si="98">(O140*0.01)*(AG140+AH140)</f>
        <v>0</v>
      </c>
      <c r="BG140" s="12">
        <f t="shared" ref="BG140:BG159" si="99">(P140*0.01)*(AG140+AH140)</f>
        <v>0</v>
      </c>
      <c r="BH140" s="12">
        <f t="shared" si="88"/>
        <v>0</v>
      </c>
      <c r="BI140" s="12">
        <f t="shared" ref="BI140:BI159" si="100">(R140*0.01)*(AG140+AH140)</f>
        <v>0</v>
      </c>
      <c r="BJ140" s="12">
        <f t="shared" ref="BJ140:BJ159" si="101">(S140*0.01)*(AG140+AH140)</f>
        <v>0</v>
      </c>
      <c r="BK140" s="12">
        <f t="shared" ref="BK140:BK159" si="102">(T140*0.01)*(AG140+AH140)</f>
        <v>0</v>
      </c>
      <c r="BL140" s="12">
        <f t="shared" ref="BL140:BL159" si="103">(U140*0.01)*(AG140+AH140)</f>
        <v>0</v>
      </c>
    </row>
    <row r="141" spans="1:64" s="5" customFormat="1" ht="14.4" customHeight="1" x14ac:dyDescent="0.3">
      <c r="A141" s="150"/>
      <c r="B141" s="31"/>
      <c r="C141" s="24"/>
      <c r="D141" s="19"/>
      <c r="E141" s="25"/>
      <c r="F141" s="24"/>
      <c r="G141" s="19"/>
      <c r="H141" s="19"/>
      <c r="I141" s="19"/>
      <c r="J141" s="19"/>
      <c r="K141" s="19"/>
      <c r="L141" s="19"/>
      <c r="M141" s="19"/>
      <c r="N141" s="19"/>
      <c r="O141" s="19"/>
      <c r="P141" s="19"/>
      <c r="Q141" s="19"/>
      <c r="R141" s="19"/>
      <c r="S141" s="19"/>
      <c r="T141" s="19"/>
      <c r="U141" s="25"/>
      <c r="V141" s="68"/>
      <c r="W141" s="74"/>
      <c r="X141" s="74"/>
      <c r="Y141" s="74"/>
      <c r="Z141" s="74"/>
      <c r="AA141" s="74"/>
      <c r="AB141" s="74"/>
      <c r="AC141" s="74"/>
      <c r="AD141" s="74"/>
      <c r="AE141" s="74"/>
      <c r="AF141" s="69"/>
      <c r="AG141" s="68">
        <f t="shared" si="85"/>
        <v>0</v>
      </c>
      <c r="AH141" s="69">
        <f t="shared" si="86"/>
        <v>0</v>
      </c>
      <c r="AK141" s="214"/>
      <c r="AM141" s="112"/>
      <c r="AN141" s="103"/>
      <c r="AO141" s="6"/>
      <c r="AV141" s="5">
        <f t="shared" si="87"/>
        <v>0</v>
      </c>
      <c r="AW141" s="12">
        <f t="shared" si="89"/>
        <v>0</v>
      </c>
      <c r="AX141" s="12">
        <f t="shared" si="90"/>
        <v>0</v>
      </c>
      <c r="AY141" s="12">
        <f t="shared" si="91"/>
        <v>0</v>
      </c>
      <c r="AZ141" s="12">
        <f t="shared" si="92"/>
        <v>0</v>
      </c>
      <c r="BA141" s="12">
        <f t="shared" si="93"/>
        <v>0</v>
      </c>
      <c r="BB141" s="12">
        <f t="shared" si="94"/>
        <v>0</v>
      </c>
      <c r="BC141" s="12">
        <f t="shared" si="95"/>
        <v>0</v>
      </c>
      <c r="BD141" s="12">
        <f t="shared" si="96"/>
        <v>0</v>
      </c>
      <c r="BE141" s="12">
        <f t="shared" si="97"/>
        <v>0</v>
      </c>
      <c r="BF141" s="12">
        <f t="shared" si="98"/>
        <v>0</v>
      </c>
      <c r="BG141" s="12">
        <f t="shared" si="99"/>
        <v>0</v>
      </c>
      <c r="BH141" s="12">
        <f t="shared" si="88"/>
        <v>0</v>
      </c>
      <c r="BI141" s="12">
        <f t="shared" si="100"/>
        <v>0</v>
      </c>
      <c r="BJ141" s="12">
        <f t="shared" si="101"/>
        <v>0</v>
      </c>
      <c r="BK141" s="12">
        <f t="shared" si="102"/>
        <v>0</v>
      </c>
      <c r="BL141" s="12">
        <f t="shared" si="103"/>
        <v>0</v>
      </c>
    </row>
    <row r="142" spans="1:64" s="5" customFormat="1" ht="14.4" customHeight="1" x14ac:dyDescent="0.3">
      <c r="A142" s="150"/>
      <c r="B142" s="31"/>
      <c r="C142" s="24"/>
      <c r="D142" s="19"/>
      <c r="E142" s="25"/>
      <c r="F142" s="24"/>
      <c r="G142" s="19"/>
      <c r="H142" s="19"/>
      <c r="I142" s="19"/>
      <c r="J142" s="19"/>
      <c r="K142" s="19"/>
      <c r="L142" s="19"/>
      <c r="M142" s="19"/>
      <c r="N142" s="19"/>
      <c r="O142" s="19"/>
      <c r="P142" s="19"/>
      <c r="Q142" s="19"/>
      <c r="R142" s="19"/>
      <c r="S142" s="19"/>
      <c r="T142" s="19"/>
      <c r="U142" s="25"/>
      <c r="V142" s="68"/>
      <c r="W142" s="74"/>
      <c r="X142" s="74"/>
      <c r="Y142" s="74"/>
      <c r="Z142" s="74"/>
      <c r="AA142" s="74"/>
      <c r="AB142" s="74"/>
      <c r="AC142" s="74"/>
      <c r="AD142" s="74"/>
      <c r="AE142" s="74"/>
      <c r="AF142" s="69"/>
      <c r="AG142" s="68">
        <f t="shared" si="85"/>
        <v>0</v>
      </c>
      <c r="AH142" s="69">
        <f t="shared" si="86"/>
        <v>0</v>
      </c>
      <c r="AK142" s="214"/>
      <c r="AM142" s="112"/>
      <c r="AN142" s="103"/>
      <c r="AO142" s="6"/>
      <c r="AV142" s="5">
        <f t="shared" si="87"/>
        <v>0</v>
      </c>
      <c r="AW142" s="12">
        <f t="shared" si="89"/>
        <v>0</v>
      </c>
      <c r="AX142" s="12">
        <f t="shared" si="90"/>
        <v>0</v>
      </c>
      <c r="AY142" s="12">
        <f t="shared" si="91"/>
        <v>0</v>
      </c>
      <c r="AZ142" s="12">
        <f t="shared" si="92"/>
        <v>0</v>
      </c>
      <c r="BA142" s="12">
        <f t="shared" si="93"/>
        <v>0</v>
      </c>
      <c r="BB142" s="12">
        <f t="shared" si="94"/>
        <v>0</v>
      </c>
      <c r="BC142" s="12">
        <f t="shared" si="95"/>
        <v>0</v>
      </c>
      <c r="BD142" s="12">
        <f t="shared" si="96"/>
        <v>0</v>
      </c>
      <c r="BE142" s="12">
        <f t="shared" si="97"/>
        <v>0</v>
      </c>
      <c r="BF142" s="12">
        <f t="shared" si="98"/>
        <v>0</v>
      </c>
      <c r="BG142" s="12">
        <f t="shared" si="99"/>
        <v>0</v>
      </c>
      <c r="BH142" s="12">
        <f t="shared" si="88"/>
        <v>0</v>
      </c>
      <c r="BI142" s="12">
        <f t="shared" si="100"/>
        <v>0</v>
      </c>
      <c r="BJ142" s="12">
        <f t="shared" si="101"/>
        <v>0</v>
      </c>
      <c r="BK142" s="12">
        <f t="shared" si="102"/>
        <v>0</v>
      </c>
      <c r="BL142" s="12">
        <f t="shared" si="103"/>
        <v>0</v>
      </c>
    </row>
    <row r="143" spans="1:64" s="5" customFormat="1" ht="14.4" customHeight="1" x14ac:dyDescent="0.3">
      <c r="A143" s="150"/>
      <c r="B143" s="31"/>
      <c r="C143" s="24"/>
      <c r="D143" s="19"/>
      <c r="E143" s="25"/>
      <c r="F143" s="24"/>
      <c r="G143" s="19"/>
      <c r="H143" s="19"/>
      <c r="I143" s="19"/>
      <c r="J143" s="19"/>
      <c r="K143" s="19"/>
      <c r="L143" s="19"/>
      <c r="M143" s="19"/>
      <c r="N143" s="19"/>
      <c r="O143" s="19"/>
      <c r="P143" s="19"/>
      <c r="Q143" s="19"/>
      <c r="R143" s="19"/>
      <c r="S143" s="19"/>
      <c r="T143" s="19"/>
      <c r="U143" s="25"/>
      <c r="V143" s="68"/>
      <c r="W143" s="74"/>
      <c r="X143" s="74"/>
      <c r="Y143" s="74"/>
      <c r="Z143" s="74"/>
      <c r="AA143" s="74"/>
      <c r="AB143" s="74"/>
      <c r="AC143" s="74"/>
      <c r="AD143" s="74"/>
      <c r="AE143" s="74"/>
      <c r="AF143" s="69"/>
      <c r="AG143" s="68">
        <f t="shared" si="85"/>
        <v>0</v>
      </c>
      <c r="AH143" s="69">
        <f t="shared" si="86"/>
        <v>0</v>
      </c>
      <c r="AK143" s="214"/>
      <c r="AM143" s="112"/>
      <c r="AN143" s="103"/>
      <c r="AO143" s="6"/>
      <c r="AV143" s="5">
        <f t="shared" si="87"/>
        <v>0</v>
      </c>
      <c r="AW143" s="12">
        <f t="shared" si="89"/>
        <v>0</v>
      </c>
      <c r="AX143" s="12">
        <f t="shared" si="90"/>
        <v>0</v>
      </c>
      <c r="AY143" s="12">
        <f t="shared" si="91"/>
        <v>0</v>
      </c>
      <c r="AZ143" s="12">
        <f t="shared" si="92"/>
        <v>0</v>
      </c>
      <c r="BA143" s="12">
        <f t="shared" si="93"/>
        <v>0</v>
      </c>
      <c r="BB143" s="12">
        <f t="shared" si="94"/>
        <v>0</v>
      </c>
      <c r="BC143" s="12">
        <f t="shared" si="95"/>
        <v>0</v>
      </c>
      <c r="BD143" s="12">
        <f t="shared" si="96"/>
        <v>0</v>
      </c>
      <c r="BE143" s="12">
        <f t="shared" si="97"/>
        <v>0</v>
      </c>
      <c r="BF143" s="12">
        <f t="shared" si="98"/>
        <v>0</v>
      </c>
      <c r="BG143" s="12">
        <f t="shared" si="99"/>
        <v>0</v>
      </c>
      <c r="BH143" s="12">
        <f t="shared" si="88"/>
        <v>0</v>
      </c>
      <c r="BI143" s="12">
        <f t="shared" si="100"/>
        <v>0</v>
      </c>
      <c r="BJ143" s="12">
        <f t="shared" si="101"/>
        <v>0</v>
      </c>
      <c r="BK143" s="12">
        <f t="shared" si="102"/>
        <v>0</v>
      </c>
      <c r="BL143" s="12">
        <f t="shared" si="103"/>
        <v>0</v>
      </c>
    </row>
    <row r="144" spans="1:64" s="5" customFormat="1" ht="14.4" customHeight="1" x14ac:dyDescent="0.3">
      <c r="A144" s="150"/>
      <c r="B144" s="31"/>
      <c r="C144" s="24"/>
      <c r="D144" s="19"/>
      <c r="E144" s="25"/>
      <c r="F144" s="24"/>
      <c r="G144" s="19"/>
      <c r="H144" s="19"/>
      <c r="I144" s="19"/>
      <c r="J144" s="19"/>
      <c r="K144" s="19"/>
      <c r="L144" s="19"/>
      <c r="M144" s="19"/>
      <c r="N144" s="19"/>
      <c r="O144" s="19"/>
      <c r="P144" s="19"/>
      <c r="Q144" s="19"/>
      <c r="R144" s="19"/>
      <c r="S144" s="19"/>
      <c r="T144" s="19"/>
      <c r="U144" s="25"/>
      <c r="V144" s="68"/>
      <c r="W144" s="74"/>
      <c r="X144" s="74"/>
      <c r="Y144" s="74"/>
      <c r="Z144" s="74"/>
      <c r="AA144" s="74"/>
      <c r="AB144" s="74"/>
      <c r="AC144" s="74"/>
      <c r="AD144" s="74"/>
      <c r="AE144" s="74"/>
      <c r="AF144" s="69"/>
      <c r="AG144" s="68">
        <f t="shared" si="85"/>
        <v>0</v>
      </c>
      <c r="AH144" s="69">
        <f t="shared" si="86"/>
        <v>0</v>
      </c>
      <c r="AK144" s="214"/>
      <c r="AM144" s="112"/>
      <c r="AN144" s="103"/>
      <c r="AO144" s="6"/>
      <c r="AV144" s="5">
        <f t="shared" si="87"/>
        <v>0</v>
      </c>
      <c r="AW144" s="12">
        <f t="shared" si="89"/>
        <v>0</v>
      </c>
      <c r="AX144" s="12">
        <f t="shared" si="90"/>
        <v>0</v>
      </c>
      <c r="AY144" s="12">
        <f t="shared" si="91"/>
        <v>0</v>
      </c>
      <c r="AZ144" s="12">
        <f t="shared" si="92"/>
        <v>0</v>
      </c>
      <c r="BA144" s="12">
        <f t="shared" si="93"/>
        <v>0</v>
      </c>
      <c r="BB144" s="12">
        <f t="shared" si="94"/>
        <v>0</v>
      </c>
      <c r="BC144" s="12">
        <f t="shared" si="95"/>
        <v>0</v>
      </c>
      <c r="BD144" s="12">
        <f t="shared" si="96"/>
        <v>0</v>
      </c>
      <c r="BE144" s="12">
        <f t="shared" si="97"/>
        <v>0</v>
      </c>
      <c r="BF144" s="12">
        <f t="shared" si="98"/>
        <v>0</v>
      </c>
      <c r="BG144" s="12">
        <f t="shared" si="99"/>
        <v>0</v>
      </c>
      <c r="BH144" s="12">
        <f t="shared" si="88"/>
        <v>0</v>
      </c>
      <c r="BI144" s="12">
        <f t="shared" si="100"/>
        <v>0</v>
      </c>
      <c r="BJ144" s="12">
        <f t="shared" si="101"/>
        <v>0</v>
      </c>
      <c r="BK144" s="12">
        <f t="shared" si="102"/>
        <v>0</v>
      </c>
      <c r="BL144" s="12">
        <f t="shared" si="103"/>
        <v>0</v>
      </c>
    </row>
    <row r="145" spans="1:64" s="5" customFormat="1" ht="14.4" customHeight="1" x14ac:dyDescent="0.3">
      <c r="A145" s="150"/>
      <c r="B145" s="31"/>
      <c r="C145" s="24"/>
      <c r="D145" s="19"/>
      <c r="E145" s="25"/>
      <c r="F145" s="24"/>
      <c r="G145" s="19"/>
      <c r="H145" s="19"/>
      <c r="I145" s="19"/>
      <c r="J145" s="19"/>
      <c r="K145" s="19"/>
      <c r="L145" s="19"/>
      <c r="M145" s="19"/>
      <c r="N145" s="19"/>
      <c r="O145" s="19"/>
      <c r="P145" s="19"/>
      <c r="Q145" s="19"/>
      <c r="R145" s="19"/>
      <c r="S145" s="19"/>
      <c r="T145" s="19"/>
      <c r="U145" s="25"/>
      <c r="V145" s="68"/>
      <c r="W145" s="74"/>
      <c r="X145" s="74"/>
      <c r="Y145" s="74"/>
      <c r="Z145" s="74"/>
      <c r="AA145" s="74"/>
      <c r="AB145" s="74"/>
      <c r="AC145" s="74"/>
      <c r="AD145" s="74"/>
      <c r="AE145" s="74"/>
      <c r="AF145" s="69"/>
      <c r="AG145" s="68">
        <f t="shared" si="85"/>
        <v>0</v>
      </c>
      <c r="AH145" s="69">
        <f t="shared" si="86"/>
        <v>0</v>
      </c>
      <c r="AK145" s="214"/>
      <c r="AM145" s="112"/>
      <c r="AN145" s="103"/>
      <c r="AO145" s="6"/>
      <c r="AV145" s="5">
        <f t="shared" si="87"/>
        <v>0</v>
      </c>
      <c r="AW145" s="12">
        <f t="shared" si="89"/>
        <v>0</v>
      </c>
      <c r="AX145" s="12">
        <f t="shared" si="90"/>
        <v>0</v>
      </c>
      <c r="AY145" s="12">
        <f t="shared" si="91"/>
        <v>0</v>
      </c>
      <c r="AZ145" s="12">
        <f t="shared" si="92"/>
        <v>0</v>
      </c>
      <c r="BA145" s="12">
        <f t="shared" si="93"/>
        <v>0</v>
      </c>
      <c r="BB145" s="12">
        <f t="shared" si="94"/>
        <v>0</v>
      </c>
      <c r="BC145" s="12">
        <f t="shared" si="95"/>
        <v>0</v>
      </c>
      <c r="BD145" s="12">
        <f t="shared" si="96"/>
        <v>0</v>
      </c>
      <c r="BE145" s="12">
        <f t="shared" si="97"/>
        <v>0</v>
      </c>
      <c r="BF145" s="12">
        <f t="shared" si="98"/>
        <v>0</v>
      </c>
      <c r="BG145" s="12">
        <f t="shared" si="99"/>
        <v>0</v>
      </c>
      <c r="BH145" s="12">
        <f t="shared" si="88"/>
        <v>0</v>
      </c>
      <c r="BI145" s="12">
        <f t="shared" si="100"/>
        <v>0</v>
      </c>
      <c r="BJ145" s="12">
        <f t="shared" si="101"/>
        <v>0</v>
      </c>
      <c r="BK145" s="12">
        <f t="shared" si="102"/>
        <v>0</v>
      </c>
      <c r="BL145" s="12">
        <f t="shared" si="103"/>
        <v>0</v>
      </c>
    </row>
    <row r="146" spans="1:64" s="5" customFormat="1" ht="14.4" customHeight="1" x14ac:dyDescent="0.3">
      <c r="A146" s="150"/>
      <c r="B146" s="31"/>
      <c r="C146" s="24"/>
      <c r="D146" s="19"/>
      <c r="E146" s="25"/>
      <c r="F146" s="24"/>
      <c r="G146" s="19"/>
      <c r="H146" s="19"/>
      <c r="I146" s="19"/>
      <c r="J146" s="19"/>
      <c r="K146" s="19"/>
      <c r="L146" s="19"/>
      <c r="M146" s="19"/>
      <c r="N146" s="19"/>
      <c r="O146" s="19"/>
      <c r="P146" s="19"/>
      <c r="Q146" s="19"/>
      <c r="R146" s="19"/>
      <c r="S146" s="19"/>
      <c r="T146" s="19"/>
      <c r="U146" s="25"/>
      <c r="V146" s="68"/>
      <c r="W146" s="74"/>
      <c r="X146" s="74"/>
      <c r="Y146" s="74"/>
      <c r="Z146" s="74"/>
      <c r="AA146" s="74"/>
      <c r="AB146" s="74"/>
      <c r="AC146" s="74"/>
      <c r="AD146" s="74"/>
      <c r="AE146" s="74"/>
      <c r="AF146" s="69"/>
      <c r="AG146" s="68">
        <f t="shared" si="85"/>
        <v>0</v>
      </c>
      <c r="AH146" s="69">
        <f t="shared" si="86"/>
        <v>0</v>
      </c>
      <c r="AK146" s="214"/>
      <c r="AM146" s="112"/>
      <c r="AN146" s="103"/>
      <c r="AO146" s="6"/>
      <c r="AV146" s="5">
        <f t="shared" si="87"/>
        <v>0</v>
      </c>
      <c r="AW146" s="12">
        <f t="shared" si="89"/>
        <v>0</v>
      </c>
      <c r="AX146" s="12">
        <f t="shared" si="90"/>
        <v>0</v>
      </c>
      <c r="AY146" s="12">
        <f t="shared" si="91"/>
        <v>0</v>
      </c>
      <c r="AZ146" s="12">
        <f t="shared" si="92"/>
        <v>0</v>
      </c>
      <c r="BA146" s="12">
        <f t="shared" si="93"/>
        <v>0</v>
      </c>
      <c r="BB146" s="12">
        <f t="shared" si="94"/>
        <v>0</v>
      </c>
      <c r="BC146" s="12">
        <f t="shared" si="95"/>
        <v>0</v>
      </c>
      <c r="BD146" s="12">
        <f t="shared" si="96"/>
        <v>0</v>
      </c>
      <c r="BE146" s="12">
        <f t="shared" si="97"/>
        <v>0</v>
      </c>
      <c r="BF146" s="12">
        <f t="shared" si="98"/>
        <v>0</v>
      </c>
      <c r="BG146" s="12">
        <f t="shared" si="99"/>
        <v>0</v>
      </c>
      <c r="BH146" s="12">
        <f t="shared" si="88"/>
        <v>0</v>
      </c>
      <c r="BI146" s="12">
        <f t="shared" si="100"/>
        <v>0</v>
      </c>
      <c r="BJ146" s="12">
        <f t="shared" si="101"/>
        <v>0</v>
      </c>
      <c r="BK146" s="12">
        <f t="shared" si="102"/>
        <v>0</v>
      </c>
      <c r="BL146" s="12">
        <f t="shared" si="103"/>
        <v>0</v>
      </c>
    </row>
    <row r="147" spans="1:64" s="5" customFormat="1" ht="14.4" customHeight="1" x14ac:dyDescent="0.3">
      <c r="A147" s="15">
        <f>COUNTA(A128:A146)</f>
        <v>0</v>
      </c>
      <c r="B147" s="15" t="s">
        <v>44</v>
      </c>
      <c r="C147" s="26">
        <f>SUM(C128:C146)</f>
        <v>0</v>
      </c>
      <c r="D147" s="29">
        <f t="shared" ref="D147:E147" si="104">SUM(D128:D146)</f>
        <v>0</v>
      </c>
      <c r="E147" s="29">
        <f t="shared" si="104"/>
        <v>0</v>
      </c>
      <c r="F147" s="26"/>
      <c r="G147" s="27"/>
      <c r="H147" s="27"/>
      <c r="I147" s="27"/>
      <c r="J147" s="27"/>
      <c r="K147" s="27"/>
      <c r="L147" s="29"/>
      <c r="M147" s="27"/>
      <c r="N147" s="27"/>
      <c r="O147" s="27"/>
      <c r="P147" s="27"/>
      <c r="Q147" s="152"/>
      <c r="R147" s="27"/>
      <c r="S147" s="27"/>
      <c r="T147" s="27"/>
      <c r="U147" s="28"/>
      <c r="V147" s="70">
        <f>SUM(V128:V146)</f>
        <v>0</v>
      </c>
      <c r="W147" s="75">
        <f t="shared" ref="W147:AD147" si="105">SUM(W128:W146)</f>
        <v>0</v>
      </c>
      <c r="X147" s="75">
        <f t="shared" si="105"/>
        <v>0</v>
      </c>
      <c r="Y147" s="75">
        <f t="shared" si="105"/>
        <v>0</v>
      </c>
      <c r="Z147" s="75">
        <f t="shared" si="105"/>
        <v>0</v>
      </c>
      <c r="AA147" s="75">
        <f t="shared" si="105"/>
        <v>0</v>
      </c>
      <c r="AB147" s="75">
        <f t="shared" si="105"/>
        <v>0</v>
      </c>
      <c r="AC147" s="75">
        <f t="shared" si="105"/>
        <v>0</v>
      </c>
      <c r="AD147" s="75">
        <f t="shared" si="105"/>
        <v>0</v>
      </c>
      <c r="AE147" s="75">
        <f>SUM(AE128:AE146)</f>
        <v>0</v>
      </c>
      <c r="AF147" s="71">
        <f>SUM(AF128:AF146)</f>
        <v>0</v>
      </c>
      <c r="AG147" s="70">
        <f>SUM(AG128:AG146)</f>
        <v>0</v>
      </c>
      <c r="AH147" s="71">
        <f>SUM(AH128:AH146)</f>
        <v>0</v>
      </c>
      <c r="AK147" s="214"/>
      <c r="AM147" s="112"/>
      <c r="AO147" s="6"/>
      <c r="AU147" s="5" t="s">
        <v>15</v>
      </c>
      <c r="AV147" s="5">
        <f>SUM(AV128:AV146)</f>
        <v>0</v>
      </c>
      <c r="AW147" s="12"/>
      <c r="AX147" s="12"/>
      <c r="AY147" s="12"/>
      <c r="AZ147" s="12"/>
      <c r="BA147" s="12"/>
      <c r="BB147" s="12"/>
      <c r="BC147" s="12"/>
      <c r="BD147" s="12"/>
      <c r="BE147" s="12"/>
      <c r="BF147" s="12"/>
      <c r="BG147" s="12"/>
      <c r="BH147" s="12"/>
      <c r="BI147" s="12"/>
      <c r="BJ147" s="12"/>
      <c r="BK147" s="12"/>
      <c r="BL147" s="12"/>
    </row>
    <row r="148" spans="1:64" s="5" customFormat="1" ht="21" customHeight="1" x14ac:dyDescent="0.3">
      <c r="A148" s="55"/>
      <c r="B148" s="56"/>
      <c r="C148" s="230" t="s">
        <v>47</v>
      </c>
      <c r="D148" s="231"/>
      <c r="E148" s="232"/>
      <c r="F148" s="230" t="s">
        <v>48</v>
      </c>
      <c r="G148" s="231"/>
      <c r="H148" s="231"/>
      <c r="I148" s="231"/>
      <c r="J148" s="231"/>
      <c r="K148" s="231"/>
      <c r="L148" s="231"/>
      <c r="M148" s="231"/>
      <c r="N148" s="231"/>
      <c r="O148" s="231"/>
      <c r="P148" s="231"/>
      <c r="Q148" s="231"/>
      <c r="R148" s="231"/>
      <c r="S148" s="231"/>
      <c r="T148" s="231"/>
      <c r="U148" s="232"/>
      <c r="V148" s="233" t="s">
        <v>78</v>
      </c>
      <c r="W148" s="234"/>
      <c r="X148" s="234"/>
      <c r="Y148" s="234"/>
      <c r="Z148" s="234"/>
      <c r="AA148" s="234"/>
      <c r="AB148" s="234"/>
      <c r="AC148" s="234"/>
      <c r="AD148" s="234"/>
      <c r="AE148" s="234"/>
      <c r="AF148" s="235"/>
      <c r="AG148" s="233" t="s">
        <v>56</v>
      </c>
      <c r="AH148" s="235"/>
      <c r="AK148" s="214"/>
      <c r="AM148" s="112"/>
      <c r="AO148" s="6"/>
      <c r="AW148" s="12"/>
      <c r="AX148" s="12"/>
      <c r="AY148" s="12"/>
      <c r="AZ148" s="12"/>
      <c r="BA148" s="12"/>
      <c r="BB148" s="12"/>
      <c r="BC148" s="12"/>
      <c r="BD148" s="12"/>
      <c r="BE148" s="12"/>
      <c r="BF148" s="12"/>
      <c r="BG148" s="12"/>
      <c r="BH148" s="12"/>
      <c r="BI148" s="12"/>
      <c r="BJ148" s="12"/>
      <c r="BK148" s="12"/>
      <c r="BL148" s="12"/>
    </row>
    <row r="149" spans="1:64" s="5" customFormat="1" ht="14.4" customHeight="1" x14ac:dyDescent="0.3">
      <c r="A149" s="30" t="s">
        <v>30</v>
      </c>
      <c r="B149" s="30" t="s">
        <v>32</v>
      </c>
      <c r="C149" s="23" t="s">
        <v>19</v>
      </c>
      <c r="D149" s="23" t="s">
        <v>45</v>
      </c>
      <c r="E149" s="23" t="s">
        <v>46</v>
      </c>
      <c r="F149" s="23" t="s">
        <v>4</v>
      </c>
      <c r="G149" s="23" t="s">
        <v>5</v>
      </c>
      <c r="H149" s="23" t="s">
        <v>7</v>
      </c>
      <c r="I149" s="23" t="s">
        <v>6</v>
      </c>
      <c r="J149" s="23" t="s">
        <v>9</v>
      </c>
      <c r="K149" s="23" t="s">
        <v>10</v>
      </c>
      <c r="L149" s="23" t="s">
        <v>8</v>
      </c>
      <c r="M149" s="23" t="s">
        <v>14</v>
      </c>
      <c r="N149" s="23" t="s">
        <v>11</v>
      </c>
      <c r="O149" s="23" t="s">
        <v>12</v>
      </c>
      <c r="P149" s="23" t="s">
        <v>49</v>
      </c>
      <c r="Q149" s="23" t="s">
        <v>378</v>
      </c>
      <c r="R149" s="23" t="s">
        <v>50</v>
      </c>
      <c r="S149" s="23" t="s">
        <v>51</v>
      </c>
      <c r="T149" s="23" t="s">
        <v>52</v>
      </c>
      <c r="U149" s="23" t="s">
        <v>13</v>
      </c>
      <c r="V149" s="67" t="s">
        <v>33</v>
      </c>
      <c r="W149" s="67" t="s">
        <v>35</v>
      </c>
      <c r="X149" s="67" t="s">
        <v>34</v>
      </c>
      <c r="Y149" s="67" t="s">
        <v>36</v>
      </c>
      <c r="Z149" s="67" t="s">
        <v>37</v>
      </c>
      <c r="AA149" s="67" t="s">
        <v>38</v>
      </c>
      <c r="AB149" s="67" t="s">
        <v>39</v>
      </c>
      <c r="AC149" s="67" t="s">
        <v>40</v>
      </c>
      <c r="AD149" s="67" t="s">
        <v>41</v>
      </c>
      <c r="AE149" s="67" t="s">
        <v>42</v>
      </c>
      <c r="AF149" s="67" t="s">
        <v>43</v>
      </c>
      <c r="AG149" s="67" t="s">
        <v>33</v>
      </c>
      <c r="AH149" s="67" t="s">
        <v>57</v>
      </c>
      <c r="AI149" s="21"/>
      <c r="AJ149" s="21"/>
      <c r="AK149" s="216"/>
      <c r="AL149" s="21"/>
      <c r="AM149" s="111" t="s">
        <v>237</v>
      </c>
      <c r="AN149" s="21"/>
      <c r="AO149" s="22"/>
      <c r="AP149" s="21"/>
      <c r="AQ149" s="21"/>
      <c r="AR149" s="21"/>
      <c r="AS149" s="21"/>
      <c r="AW149" s="12"/>
      <c r="AX149" s="12"/>
      <c r="AY149" s="12"/>
      <c r="AZ149" s="12"/>
      <c r="BA149" s="12"/>
      <c r="BB149" s="12"/>
      <c r="BC149" s="12"/>
      <c r="BD149" s="12"/>
      <c r="BE149" s="12"/>
      <c r="BF149" s="12"/>
      <c r="BG149" s="12"/>
      <c r="BH149" s="12"/>
      <c r="BI149" s="12"/>
      <c r="BJ149" s="12"/>
      <c r="BK149" s="12"/>
      <c r="BL149" s="12"/>
    </row>
    <row r="150" spans="1:64" s="5" customFormat="1" ht="14.4" customHeight="1" x14ac:dyDescent="0.3">
      <c r="A150" s="150"/>
      <c r="B150" s="31"/>
      <c r="C150" s="24"/>
      <c r="D150" s="19"/>
      <c r="E150" s="25"/>
      <c r="F150" s="24"/>
      <c r="G150" s="19"/>
      <c r="H150" s="19"/>
      <c r="I150" s="19"/>
      <c r="J150" s="19"/>
      <c r="K150" s="19"/>
      <c r="L150" s="19"/>
      <c r="M150" s="19"/>
      <c r="N150" s="19"/>
      <c r="O150" s="19"/>
      <c r="P150" s="19"/>
      <c r="Q150" s="19"/>
      <c r="R150" s="19"/>
      <c r="S150" s="19"/>
      <c r="T150" s="19"/>
      <c r="U150" s="25"/>
      <c r="V150" s="68"/>
      <c r="W150" s="74"/>
      <c r="X150" s="74"/>
      <c r="Y150" s="74"/>
      <c r="Z150" s="74"/>
      <c r="AA150" s="74"/>
      <c r="AB150" s="74"/>
      <c r="AC150" s="74"/>
      <c r="AD150" s="74"/>
      <c r="AE150" s="74"/>
      <c r="AF150" s="69"/>
      <c r="AG150" s="68">
        <f t="shared" ref="AG150:AG159" si="106">V150+W150</f>
        <v>0</v>
      </c>
      <c r="AH150" s="69">
        <f t="shared" ref="AH150:AH159" si="107">SUM(X150:AF150)</f>
        <v>0</v>
      </c>
      <c r="AI150" s="5" t="s">
        <v>367</v>
      </c>
      <c r="AK150" s="214"/>
      <c r="AM150" s="111" t="s">
        <v>238</v>
      </c>
      <c r="AN150" s="103"/>
      <c r="AO150" s="6"/>
      <c r="AV150" s="5">
        <f t="shared" ref="AV150:AV159" si="108">IFERROR((AG150+AH150)/(C150*52),0)</f>
        <v>0</v>
      </c>
      <c r="AW150" s="12">
        <f t="shared" si="89"/>
        <v>0</v>
      </c>
      <c r="AX150" s="12">
        <f t="shared" si="90"/>
        <v>0</v>
      </c>
      <c r="AY150" s="12">
        <f t="shared" si="91"/>
        <v>0</v>
      </c>
      <c r="AZ150" s="12">
        <f t="shared" si="92"/>
        <v>0</v>
      </c>
      <c r="BA150" s="12">
        <f t="shared" si="93"/>
        <v>0</v>
      </c>
      <c r="BB150" s="12">
        <f t="shared" si="94"/>
        <v>0</v>
      </c>
      <c r="BC150" s="12">
        <f t="shared" si="95"/>
        <v>0</v>
      </c>
      <c r="BD150" s="12">
        <f t="shared" si="96"/>
        <v>0</v>
      </c>
      <c r="BE150" s="12">
        <f t="shared" si="97"/>
        <v>0</v>
      </c>
      <c r="BF150" s="12">
        <f t="shared" si="98"/>
        <v>0</v>
      </c>
      <c r="BG150" s="12">
        <f t="shared" si="99"/>
        <v>0</v>
      </c>
      <c r="BH150" s="12">
        <f t="shared" ref="BH150:BH159" si="109">(Q150*0.01)*(AG150+AH150)</f>
        <v>0</v>
      </c>
      <c r="BI150" s="12">
        <f t="shared" si="100"/>
        <v>0</v>
      </c>
      <c r="BJ150" s="12">
        <f t="shared" si="101"/>
        <v>0</v>
      </c>
      <c r="BK150" s="12">
        <f t="shared" si="102"/>
        <v>0</v>
      </c>
      <c r="BL150" s="12">
        <f t="shared" si="103"/>
        <v>0</v>
      </c>
    </row>
    <row r="151" spans="1:64" s="5" customFormat="1" ht="14.4" customHeight="1" x14ac:dyDescent="0.3">
      <c r="A151" s="150"/>
      <c r="B151" s="31"/>
      <c r="C151" s="24"/>
      <c r="D151" s="19"/>
      <c r="E151" s="25"/>
      <c r="F151" s="24"/>
      <c r="G151" s="19"/>
      <c r="H151" s="19"/>
      <c r="I151" s="19"/>
      <c r="J151" s="19"/>
      <c r="K151" s="19"/>
      <c r="L151" s="19"/>
      <c r="M151" s="19"/>
      <c r="N151" s="19"/>
      <c r="O151" s="19"/>
      <c r="P151" s="19"/>
      <c r="Q151" s="19"/>
      <c r="R151" s="19"/>
      <c r="S151" s="19"/>
      <c r="T151" s="19"/>
      <c r="U151" s="25"/>
      <c r="V151" s="68"/>
      <c r="W151" s="74"/>
      <c r="X151" s="74"/>
      <c r="Y151" s="74"/>
      <c r="Z151" s="74"/>
      <c r="AA151" s="74"/>
      <c r="AB151" s="74"/>
      <c r="AC151" s="74"/>
      <c r="AD151" s="74"/>
      <c r="AE151" s="74"/>
      <c r="AF151" s="69"/>
      <c r="AG151" s="68">
        <f t="shared" si="106"/>
        <v>0</v>
      </c>
      <c r="AH151" s="69">
        <f t="shared" si="107"/>
        <v>0</v>
      </c>
      <c r="AI151" s="5" t="s">
        <v>368</v>
      </c>
      <c r="AK151" s="214"/>
      <c r="AM151" s="111" t="s">
        <v>239</v>
      </c>
      <c r="AN151" s="103"/>
      <c r="AO151" s="6"/>
      <c r="AV151" s="5">
        <f t="shared" si="108"/>
        <v>0</v>
      </c>
      <c r="AW151" s="12">
        <f t="shared" si="89"/>
        <v>0</v>
      </c>
      <c r="AX151" s="12">
        <f t="shared" si="90"/>
        <v>0</v>
      </c>
      <c r="AY151" s="12">
        <f t="shared" si="91"/>
        <v>0</v>
      </c>
      <c r="AZ151" s="12">
        <f t="shared" si="92"/>
        <v>0</v>
      </c>
      <c r="BA151" s="12">
        <f t="shared" si="93"/>
        <v>0</v>
      </c>
      <c r="BB151" s="12">
        <f t="shared" si="94"/>
        <v>0</v>
      </c>
      <c r="BC151" s="12">
        <f t="shared" si="95"/>
        <v>0</v>
      </c>
      <c r="BD151" s="12">
        <f t="shared" si="96"/>
        <v>0</v>
      </c>
      <c r="BE151" s="12">
        <f t="shared" si="97"/>
        <v>0</v>
      </c>
      <c r="BF151" s="12">
        <f t="shared" si="98"/>
        <v>0</v>
      </c>
      <c r="BG151" s="12">
        <f t="shared" si="99"/>
        <v>0</v>
      </c>
      <c r="BH151" s="12">
        <f t="shared" si="109"/>
        <v>0</v>
      </c>
      <c r="BI151" s="12">
        <f t="shared" si="100"/>
        <v>0</v>
      </c>
      <c r="BJ151" s="12">
        <f t="shared" si="101"/>
        <v>0</v>
      </c>
      <c r="BK151" s="12">
        <f t="shared" si="102"/>
        <v>0</v>
      </c>
      <c r="BL151" s="12">
        <f t="shared" si="103"/>
        <v>0</v>
      </c>
    </row>
    <row r="152" spans="1:64" s="5" customFormat="1" ht="14.4" customHeight="1" x14ac:dyDescent="0.3">
      <c r="A152" s="150"/>
      <c r="B152" s="31"/>
      <c r="C152" s="24"/>
      <c r="D152" s="19"/>
      <c r="E152" s="25"/>
      <c r="F152" s="24"/>
      <c r="G152" s="19"/>
      <c r="H152" s="19"/>
      <c r="I152" s="19"/>
      <c r="J152" s="19"/>
      <c r="K152" s="19"/>
      <c r="L152" s="19"/>
      <c r="M152" s="19"/>
      <c r="N152" s="19"/>
      <c r="O152" s="19"/>
      <c r="P152" s="19"/>
      <c r="Q152" s="19"/>
      <c r="R152" s="19"/>
      <c r="S152" s="19"/>
      <c r="T152" s="19"/>
      <c r="U152" s="25"/>
      <c r="V152" s="68"/>
      <c r="W152" s="74"/>
      <c r="X152" s="74"/>
      <c r="Y152" s="74"/>
      <c r="Z152" s="74"/>
      <c r="AA152" s="74"/>
      <c r="AB152" s="74"/>
      <c r="AC152" s="74"/>
      <c r="AD152" s="74"/>
      <c r="AE152" s="74"/>
      <c r="AF152" s="69"/>
      <c r="AG152" s="68">
        <f t="shared" si="106"/>
        <v>0</v>
      </c>
      <c r="AH152" s="69">
        <f t="shared" si="107"/>
        <v>0</v>
      </c>
      <c r="AI152" s="5" t="s">
        <v>369</v>
      </c>
      <c r="AK152" s="214"/>
      <c r="AM152" s="111" t="s">
        <v>240</v>
      </c>
      <c r="AN152" s="103"/>
      <c r="AO152" s="6"/>
      <c r="AV152" s="5">
        <f t="shared" si="108"/>
        <v>0</v>
      </c>
      <c r="AW152" s="12">
        <f t="shared" si="89"/>
        <v>0</v>
      </c>
      <c r="AX152" s="12">
        <f t="shared" si="90"/>
        <v>0</v>
      </c>
      <c r="AY152" s="12">
        <f t="shared" si="91"/>
        <v>0</v>
      </c>
      <c r="AZ152" s="12">
        <f t="shared" si="92"/>
        <v>0</v>
      </c>
      <c r="BA152" s="12">
        <f t="shared" si="93"/>
        <v>0</v>
      </c>
      <c r="BB152" s="12">
        <f t="shared" si="94"/>
        <v>0</v>
      </c>
      <c r="BC152" s="12">
        <f t="shared" si="95"/>
        <v>0</v>
      </c>
      <c r="BD152" s="12">
        <f t="shared" si="96"/>
        <v>0</v>
      </c>
      <c r="BE152" s="12">
        <f t="shared" si="97"/>
        <v>0</v>
      </c>
      <c r="BF152" s="12">
        <f t="shared" si="98"/>
        <v>0</v>
      </c>
      <c r="BG152" s="12">
        <f t="shared" si="99"/>
        <v>0</v>
      </c>
      <c r="BH152" s="12">
        <f t="shared" si="109"/>
        <v>0</v>
      </c>
      <c r="BI152" s="12">
        <f t="shared" si="100"/>
        <v>0</v>
      </c>
      <c r="BJ152" s="12">
        <f t="shared" si="101"/>
        <v>0</v>
      </c>
      <c r="BK152" s="12">
        <f t="shared" si="102"/>
        <v>0</v>
      </c>
      <c r="BL152" s="12">
        <f t="shared" si="103"/>
        <v>0</v>
      </c>
    </row>
    <row r="153" spans="1:64" s="5" customFormat="1" ht="14.4" customHeight="1" x14ac:dyDescent="0.3">
      <c r="A153" s="150"/>
      <c r="B153" s="31"/>
      <c r="C153" s="24"/>
      <c r="D153" s="19"/>
      <c r="E153" s="25"/>
      <c r="F153" s="24"/>
      <c r="G153" s="19"/>
      <c r="H153" s="19"/>
      <c r="I153" s="19"/>
      <c r="J153" s="19"/>
      <c r="K153" s="19"/>
      <c r="L153" s="19"/>
      <c r="M153" s="19"/>
      <c r="N153" s="19"/>
      <c r="O153" s="19"/>
      <c r="P153" s="19"/>
      <c r="Q153" s="19"/>
      <c r="R153" s="19"/>
      <c r="S153" s="19"/>
      <c r="T153" s="19"/>
      <c r="U153" s="25"/>
      <c r="V153" s="68"/>
      <c r="W153" s="74"/>
      <c r="X153" s="74"/>
      <c r="Y153" s="74"/>
      <c r="Z153" s="74"/>
      <c r="AA153" s="74"/>
      <c r="AB153" s="74"/>
      <c r="AC153" s="74"/>
      <c r="AD153" s="74"/>
      <c r="AE153" s="74"/>
      <c r="AF153" s="69"/>
      <c r="AG153" s="68">
        <f t="shared" si="106"/>
        <v>0</v>
      </c>
      <c r="AH153" s="69">
        <f t="shared" si="107"/>
        <v>0</v>
      </c>
      <c r="AI153" s="5" t="s">
        <v>370</v>
      </c>
      <c r="AK153" s="214"/>
      <c r="AM153" s="111" t="s">
        <v>241</v>
      </c>
      <c r="AN153" s="103"/>
      <c r="AO153" s="6"/>
      <c r="AV153" s="5">
        <f t="shared" si="108"/>
        <v>0</v>
      </c>
      <c r="AW153" s="12">
        <f t="shared" si="89"/>
        <v>0</v>
      </c>
      <c r="AX153" s="12">
        <f t="shared" si="90"/>
        <v>0</v>
      </c>
      <c r="AY153" s="12">
        <f t="shared" si="91"/>
        <v>0</v>
      </c>
      <c r="AZ153" s="12">
        <f t="shared" si="92"/>
        <v>0</v>
      </c>
      <c r="BA153" s="12">
        <f t="shared" si="93"/>
        <v>0</v>
      </c>
      <c r="BB153" s="12">
        <f t="shared" si="94"/>
        <v>0</v>
      </c>
      <c r="BC153" s="12">
        <f t="shared" si="95"/>
        <v>0</v>
      </c>
      <c r="BD153" s="12">
        <f t="shared" si="96"/>
        <v>0</v>
      </c>
      <c r="BE153" s="12">
        <f t="shared" si="97"/>
        <v>0</v>
      </c>
      <c r="BF153" s="12">
        <f t="shared" si="98"/>
        <v>0</v>
      </c>
      <c r="BG153" s="12">
        <f t="shared" si="99"/>
        <v>0</v>
      </c>
      <c r="BH153" s="12">
        <f t="shared" si="109"/>
        <v>0</v>
      </c>
      <c r="BI153" s="12">
        <f t="shared" si="100"/>
        <v>0</v>
      </c>
      <c r="BJ153" s="12">
        <f t="shared" si="101"/>
        <v>0</v>
      </c>
      <c r="BK153" s="12">
        <f t="shared" si="102"/>
        <v>0</v>
      </c>
      <c r="BL153" s="12">
        <f t="shared" si="103"/>
        <v>0</v>
      </c>
    </row>
    <row r="154" spans="1:64" s="5" customFormat="1" ht="14.4" customHeight="1" x14ac:dyDescent="0.3">
      <c r="A154" s="150"/>
      <c r="B154" s="31"/>
      <c r="C154" s="24"/>
      <c r="D154" s="19"/>
      <c r="E154" s="25"/>
      <c r="F154" s="24"/>
      <c r="G154" s="19"/>
      <c r="H154" s="19"/>
      <c r="I154" s="19"/>
      <c r="J154" s="19"/>
      <c r="K154" s="19"/>
      <c r="L154" s="19"/>
      <c r="M154" s="19"/>
      <c r="N154" s="19"/>
      <c r="O154" s="19"/>
      <c r="P154" s="19"/>
      <c r="Q154" s="19"/>
      <c r="R154" s="19"/>
      <c r="S154" s="19"/>
      <c r="T154" s="19"/>
      <c r="U154" s="25"/>
      <c r="V154" s="68"/>
      <c r="W154" s="74"/>
      <c r="X154" s="74"/>
      <c r="Y154" s="74"/>
      <c r="Z154" s="74"/>
      <c r="AA154" s="74"/>
      <c r="AB154" s="74"/>
      <c r="AC154" s="74"/>
      <c r="AD154" s="74"/>
      <c r="AE154" s="74"/>
      <c r="AF154" s="69"/>
      <c r="AG154" s="68">
        <f t="shared" si="106"/>
        <v>0</v>
      </c>
      <c r="AH154" s="69">
        <f t="shared" si="107"/>
        <v>0</v>
      </c>
      <c r="AK154" s="214"/>
      <c r="AM154" s="111" t="s">
        <v>242</v>
      </c>
      <c r="AN154" s="103"/>
      <c r="AO154" s="6"/>
      <c r="AV154" s="5">
        <f t="shared" si="108"/>
        <v>0</v>
      </c>
      <c r="AW154" s="12">
        <f t="shared" si="89"/>
        <v>0</v>
      </c>
      <c r="AX154" s="12">
        <f t="shared" si="90"/>
        <v>0</v>
      </c>
      <c r="AY154" s="12">
        <f t="shared" si="91"/>
        <v>0</v>
      </c>
      <c r="AZ154" s="12">
        <f t="shared" si="92"/>
        <v>0</v>
      </c>
      <c r="BA154" s="12">
        <f t="shared" si="93"/>
        <v>0</v>
      </c>
      <c r="BB154" s="12">
        <f t="shared" si="94"/>
        <v>0</v>
      </c>
      <c r="BC154" s="12">
        <f t="shared" si="95"/>
        <v>0</v>
      </c>
      <c r="BD154" s="12">
        <f t="shared" si="96"/>
        <v>0</v>
      </c>
      <c r="BE154" s="12">
        <f t="shared" si="97"/>
        <v>0</v>
      </c>
      <c r="BF154" s="12">
        <f t="shared" si="98"/>
        <v>0</v>
      </c>
      <c r="BG154" s="12">
        <f t="shared" si="99"/>
        <v>0</v>
      </c>
      <c r="BH154" s="12">
        <f t="shared" si="109"/>
        <v>0</v>
      </c>
      <c r="BI154" s="12">
        <f t="shared" si="100"/>
        <v>0</v>
      </c>
      <c r="BJ154" s="12">
        <f t="shared" si="101"/>
        <v>0</v>
      </c>
      <c r="BK154" s="12">
        <f t="shared" si="102"/>
        <v>0</v>
      </c>
      <c r="BL154" s="12">
        <f t="shared" si="103"/>
        <v>0</v>
      </c>
    </row>
    <row r="155" spans="1:64" s="5" customFormat="1" ht="14.4" customHeight="1" x14ac:dyDescent="0.3">
      <c r="A155" s="150"/>
      <c r="B155" s="31"/>
      <c r="C155" s="24"/>
      <c r="D155" s="19"/>
      <c r="E155" s="25"/>
      <c r="F155" s="24"/>
      <c r="G155" s="19"/>
      <c r="H155" s="19"/>
      <c r="I155" s="19"/>
      <c r="J155" s="19"/>
      <c r="K155" s="19"/>
      <c r="L155" s="19"/>
      <c r="M155" s="19"/>
      <c r="N155" s="19"/>
      <c r="O155" s="19"/>
      <c r="P155" s="19"/>
      <c r="Q155" s="19"/>
      <c r="R155" s="19"/>
      <c r="S155" s="19"/>
      <c r="T155" s="19"/>
      <c r="U155" s="25"/>
      <c r="V155" s="68"/>
      <c r="W155" s="74"/>
      <c r="X155" s="74"/>
      <c r="Y155" s="74"/>
      <c r="Z155" s="74"/>
      <c r="AA155" s="74"/>
      <c r="AB155" s="74"/>
      <c r="AC155" s="74"/>
      <c r="AD155" s="74"/>
      <c r="AE155" s="74"/>
      <c r="AF155" s="69"/>
      <c r="AG155" s="68">
        <f t="shared" si="106"/>
        <v>0</v>
      </c>
      <c r="AH155" s="69">
        <f t="shared" si="107"/>
        <v>0</v>
      </c>
      <c r="AK155" s="214"/>
      <c r="AM155" s="111" t="s">
        <v>243</v>
      </c>
      <c r="AN155" s="103"/>
      <c r="AO155" s="6"/>
      <c r="AV155" s="5">
        <f t="shared" si="108"/>
        <v>0</v>
      </c>
      <c r="AW155" s="12">
        <f t="shared" si="89"/>
        <v>0</v>
      </c>
      <c r="AX155" s="12">
        <f t="shared" si="90"/>
        <v>0</v>
      </c>
      <c r="AY155" s="12">
        <f t="shared" si="91"/>
        <v>0</v>
      </c>
      <c r="AZ155" s="12">
        <f t="shared" si="92"/>
        <v>0</v>
      </c>
      <c r="BA155" s="12">
        <f t="shared" si="93"/>
        <v>0</v>
      </c>
      <c r="BB155" s="12">
        <f t="shared" si="94"/>
        <v>0</v>
      </c>
      <c r="BC155" s="12">
        <f t="shared" si="95"/>
        <v>0</v>
      </c>
      <c r="BD155" s="12">
        <f t="shared" si="96"/>
        <v>0</v>
      </c>
      <c r="BE155" s="12">
        <f t="shared" si="97"/>
        <v>0</v>
      </c>
      <c r="BF155" s="12">
        <f t="shared" si="98"/>
        <v>0</v>
      </c>
      <c r="BG155" s="12">
        <f t="shared" si="99"/>
        <v>0</v>
      </c>
      <c r="BH155" s="12">
        <f t="shared" si="109"/>
        <v>0</v>
      </c>
      <c r="BI155" s="12">
        <f t="shared" si="100"/>
        <v>0</v>
      </c>
      <c r="BJ155" s="12">
        <f t="shared" si="101"/>
        <v>0</v>
      </c>
      <c r="BK155" s="12">
        <f t="shared" si="102"/>
        <v>0</v>
      </c>
      <c r="BL155" s="12">
        <f t="shared" si="103"/>
        <v>0</v>
      </c>
    </row>
    <row r="156" spans="1:64" s="5" customFormat="1" ht="14.4" customHeight="1" x14ac:dyDescent="0.3">
      <c r="A156" s="150"/>
      <c r="B156" s="31"/>
      <c r="C156" s="24"/>
      <c r="D156" s="19"/>
      <c r="E156" s="25"/>
      <c r="F156" s="24"/>
      <c r="G156" s="19"/>
      <c r="H156" s="19"/>
      <c r="I156" s="19"/>
      <c r="J156" s="19"/>
      <c r="K156" s="19"/>
      <c r="L156" s="19"/>
      <c r="M156" s="19"/>
      <c r="N156" s="19"/>
      <c r="O156" s="19"/>
      <c r="P156" s="19"/>
      <c r="Q156" s="19"/>
      <c r="R156" s="19"/>
      <c r="S156" s="19"/>
      <c r="T156" s="19"/>
      <c r="U156" s="25"/>
      <c r="V156" s="68"/>
      <c r="W156" s="74"/>
      <c r="X156" s="74"/>
      <c r="Y156" s="74"/>
      <c r="Z156" s="74"/>
      <c r="AA156" s="74"/>
      <c r="AB156" s="74"/>
      <c r="AC156" s="74"/>
      <c r="AD156" s="74"/>
      <c r="AE156" s="74"/>
      <c r="AF156" s="69"/>
      <c r="AG156" s="68">
        <f t="shared" si="106"/>
        <v>0</v>
      </c>
      <c r="AH156" s="69">
        <f t="shared" si="107"/>
        <v>0</v>
      </c>
      <c r="AK156" s="214"/>
      <c r="AM156" s="111" t="s">
        <v>244</v>
      </c>
      <c r="AN156" s="103"/>
      <c r="AO156" s="6"/>
      <c r="AV156" s="5">
        <f t="shared" si="108"/>
        <v>0</v>
      </c>
      <c r="AW156" s="12">
        <f t="shared" si="89"/>
        <v>0</v>
      </c>
      <c r="AX156" s="12">
        <f t="shared" si="90"/>
        <v>0</v>
      </c>
      <c r="AY156" s="12">
        <f t="shared" si="91"/>
        <v>0</v>
      </c>
      <c r="AZ156" s="12">
        <f t="shared" si="92"/>
        <v>0</v>
      </c>
      <c r="BA156" s="12">
        <f t="shared" si="93"/>
        <v>0</v>
      </c>
      <c r="BB156" s="12">
        <f t="shared" si="94"/>
        <v>0</v>
      </c>
      <c r="BC156" s="12">
        <f t="shared" si="95"/>
        <v>0</v>
      </c>
      <c r="BD156" s="12">
        <f t="shared" si="96"/>
        <v>0</v>
      </c>
      <c r="BE156" s="12">
        <f t="shared" si="97"/>
        <v>0</v>
      </c>
      <c r="BF156" s="12">
        <f t="shared" si="98"/>
        <v>0</v>
      </c>
      <c r="BG156" s="12">
        <f t="shared" si="99"/>
        <v>0</v>
      </c>
      <c r="BH156" s="12">
        <f t="shared" si="109"/>
        <v>0</v>
      </c>
      <c r="BI156" s="12">
        <f t="shared" si="100"/>
        <v>0</v>
      </c>
      <c r="BJ156" s="12">
        <f t="shared" si="101"/>
        <v>0</v>
      </c>
      <c r="BK156" s="12">
        <f t="shared" si="102"/>
        <v>0</v>
      </c>
      <c r="BL156" s="12">
        <f t="shared" si="103"/>
        <v>0</v>
      </c>
    </row>
    <row r="157" spans="1:64" s="5" customFormat="1" ht="14.4" customHeight="1" x14ac:dyDescent="0.3">
      <c r="A157" s="150"/>
      <c r="B157" s="31"/>
      <c r="C157" s="24"/>
      <c r="D157" s="19"/>
      <c r="E157" s="25"/>
      <c r="F157" s="24"/>
      <c r="G157" s="19"/>
      <c r="H157" s="19"/>
      <c r="I157" s="19"/>
      <c r="J157" s="19"/>
      <c r="K157" s="19"/>
      <c r="L157" s="19"/>
      <c r="M157" s="19"/>
      <c r="N157" s="19"/>
      <c r="O157" s="19"/>
      <c r="P157" s="19"/>
      <c r="Q157" s="19"/>
      <c r="R157" s="19"/>
      <c r="S157" s="19"/>
      <c r="T157" s="19"/>
      <c r="U157" s="25"/>
      <c r="V157" s="68"/>
      <c r="W157" s="74"/>
      <c r="X157" s="74"/>
      <c r="Y157" s="74"/>
      <c r="Z157" s="74"/>
      <c r="AA157" s="74"/>
      <c r="AB157" s="74"/>
      <c r="AC157" s="74"/>
      <c r="AD157" s="74"/>
      <c r="AE157" s="74"/>
      <c r="AF157" s="69"/>
      <c r="AG157" s="68">
        <f t="shared" si="106"/>
        <v>0</v>
      </c>
      <c r="AH157" s="69">
        <f t="shared" si="107"/>
        <v>0</v>
      </c>
      <c r="AK157" s="214"/>
      <c r="AM157" s="111" t="s">
        <v>245</v>
      </c>
      <c r="AN157" s="103"/>
      <c r="AO157" s="6"/>
      <c r="AV157" s="5">
        <f t="shared" si="108"/>
        <v>0</v>
      </c>
      <c r="AW157" s="12">
        <f t="shared" si="89"/>
        <v>0</v>
      </c>
      <c r="AX157" s="12">
        <f t="shared" si="90"/>
        <v>0</v>
      </c>
      <c r="AY157" s="12">
        <f t="shared" si="91"/>
        <v>0</v>
      </c>
      <c r="AZ157" s="12">
        <f t="shared" si="92"/>
        <v>0</v>
      </c>
      <c r="BA157" s="12">
        <f t="shared" si="93"/>
        <v>0</v>
      </c>
      <c r="BB157" s="12">
        <f t="shared" si="94"/>
        <v>0</v>
      </c>
      <c r="BC157" s="12">
        <f t="shared" si="95"/>
        <v>0</v>
      </c>
      <c r="BD157" s="12">
        <f t="shared" si="96"/>
        <v>0</v>
      </c>
      <c r="BE157" s="12">
        <f t="shared" si="97"/>
        <v>0</v>
      </c>
      <c r="BF157" s="12">
        <f t="shared" si="98"/>
        <v>0</v>
      </c>
      <c r="BG157" s="12">
        <f t="shared" si="99"/>
        <v>0</v>
      </c>
      <c r="BH157" s="12">
        <f t="shared" si="109"/>
        <v>0</v>
      </c>
      <c r="BI157" s="12">
        <f t="shared" si="100"/>
        <v>0</v>
      </c>
      <c r="BJ157" s="12">
        <f t="shared" si="101"/>
        <v>0</v>
      </c>
      <c r="BK157" s="12">
        <f t="shared" si="102"/>
        <v>0</v>
      </c>
      <c r="BL157" s="12">
        <f t="shared" si="103"/>
        <v>0</v>
      </c>
    </row>
    <row r="158" spans="1:64" s="5" customFormat="1" ht="14.4" customHeight="1" x14ac:dyDescent="0.3">
      <c r="A158" s="150"/>
      <c r="B158" s="31"/>
      <c r="C158" s="24"/>
      <c r="D158" s="19"/>
      <c r="E158" s="25"/>
      <c r="F158" s="24"/>
      <c r="G158" s="19"/>
      <c r="H158" s="19"/>
      <c r="I158" s="19"/>
      <c r="J158" s="19"/>
      <c r="K158" s="19"/>
      <c r="L158" s="19"/>
      <c r="M158" s="19"/>
      <c r="N158" s="19"/>
      <c r="O158" s="19"/>
      <c r="P158" s="19"/>
      <c r="Q158" s="19"/>
      <c r="R158" s="19"/>
      <c r="S158" s="19"/>
      <c r="T158" s="19"/>
      <c r="U158" s="25"/>
      <c r="V158" s="68"/>
      <c r="W158" s="74"/>
      <c r="X158" s="74"/>
      <c r="Y158" s="74"/>
      <c r="Z158" s="74"/>
      <c r="AA158" s="74"/>
      <c r="AB158" s="74"/>
      <c r="AC158" s="74"/>
      <c r="AD158" s="74"/>
      <c r="AE158" s="74"/>
      <c r="AF158" s="69"/>
      <c r="AG158" s="68">
        <f t="shared" si="106"/>
        <v>0</v>
      </c>
      <c r="AH158" s="69">
        <f t="shared" si="107"/>
        <v>0</v>
      </c>
      <c r="AK158" s="214"/>
      <c r="AM158" s="111" t="s">
        <v>246</v>
      </c>
      <c r="AN158" s="103"/>
      <c r="AO158" s="6"/>
      <c r="AV158" s="5">
        <f t="shared" si="108"/>
        <v>0</v>
      </c>
      <c r="AW158" s="12">
        <f t="shared" si="89"/>
        <v>0</v>
      </c>
      <c r="AX158" s="12">
        <f t="shared" si="90"/>
        <v>0</v>
      </c>
      <c r="AY158" s="12">
        <f t="shared" si="91"/>
        <v>0</v>
      </c>
      <c r="AZ158" s="12">
        <f t="shared" si="92"/>
        <v>0</v>
      </c>
      <c r="BA158" s="12">
        <f t="shared" si="93"/>
        <v>0</v>
      </c>
      <c r="BB158" s="12">
        <f t="shared" si="94"/>
        <v>0</v>
      </c>
      <c r="BC158" s="12">
        <f t="shared" si="95"/>
        <v>0</v>
      </c>
      <c r="BD158" s="12">
        <f t="shared" si="96"/>
        <v>0</v>
      </c>
      <c r="BE158" s="12">
        <f t="shared" si="97"/>
        <v>0</v>
      </c>
      <c r="BF158" s="12">
        <f t="shared" si="98"/>
        <v>0</v>
      </c>
      <c r="BG158" s="12">
        <f t="shared" si="99"/>
        <v>0</v>
      </c>
      <c r="BH158" s="12">
        <f t="shared" si="109"/>
        <v>0</v>
      </c>
      <c r="BI158" s="12">
        <f t="shared" si="100"/>
        <v>0</v>
      </c>
      <c r="BJ158" s="12">
        <f t="shared" si="101"/>
        <v>0</v>
      </c>
      <c r="BK158" s="12">
        <f t="shared" si="102"/>
        <v>0</v>
      </c>
      <c r="BL158" s="12">
        <f t="shared" si="103"/>
        <v>0</v>
      </c>
    </row>
    <row r="159" spans="1:64" s="5" customFormat="1" ht="14.4" customHeight="1" x14ac:dyDescent="0.3">
      <c r="A159" s="150"/>
      <c r="B159" s="31"/>
      <c r="C159" s="24"/>
      <c r="D159" s="19"/>
      <c r="E159" s="25"/>
      <c r="F159" s="24"/>
      <c r="G159" s="19"/>
      <c r="H159" s="19"/>
      <c r="I159" s="19"/>
      <c r="J159" s="19"/>
      <c r="K159" s="19"/>
      <c r="L159" s="19"/>
      <c r="M159" s="19"/>
      <c r="N159" s="19"/>
      <c r="O159" s="19"/>
      <c r="P159" s="19"/>
      <c r="Q159" s="19"/>
      <c r="R159" s="19"/>
      <c r="S159" s="19"/>
      <c r="T159" s="19"/>
      <c r="U159" s="25"/>
      <c r="V159" s="68"/>
      <c r="W159" s="74"/>
      <c r="X159" s="74"/>
      <c r="Y159" s="74"/>
      <c r="Z159" s="74"/>
      <c r="AA159" s="74"/>
      <c r="AB159" s="74"/>
      <c r="AC159" s="74"/>
      <c r="AD159" s="74"/>
      <c r="AE159" s="74"/>
      <c r="AF159" s="69"/>
      <c r="AG159" s="68">
        <f t="shared" si="106"/>
        <v>0</v>
      </c>
      <c r="AH159" s="69">
        <f t="shared" si="107"/>
        <v>0</v>
      </c>
      <c r="AK159" s="214"/>
      <c r="AM159" s="111" t="s">
        <v>244</v>
      </c>
      <c r="AN159" s="103"/>
      <c r="AO159" s="6"/>
      <c r="AV159" s="5">
        <f t="shared" si="108"/>
        <v>0</v>
      </c>
      <c r="AW159" s="12">
        <f t="shared" si="89"/>
        <v>0</v>
      </c>
      <c r="AX159" s="12">
        <f t="shared" si="90"/>
        <v>0</v>
      </c>
      <c r="AY159" s="12">
        <f t="shared" si="91"/>
        <v>0</v>
      </c>
      <c r="AZ159" s="12">
        <f t="shared" si="92"/>
        <v>0</v>
      </c>
      <c r="BA159" s="12">
        <f t="shared" si="93"/>
        <v>0</v>
      </c>
      <c r="BB159" s="12">
        <f t="shared" si="94"/>
        <v>0</v>
      </c>
      <c r="BC159" s="12">
        <f t="shared" si="95"/>
        <v>0</v>
      </c>
      <c r="BD159" s="12">
        <f t="shared" si="96"/>
        <v>0</v>
      </c>
      <c r="BE159" s="12">
        <f t="shared" si="97"/>
        <v>0</v>
      </c>
      <c r="BF159" s="12">
        <f t="shared" si="98"/>
        <v>0</v>
      </c>
      <c r="BG159" s="12">
        <f t="shared" si="99"/>
        <v>0</v>
      </c>
      <c r="BH159" s="12">
        <f t="shared" si="109"/>
        <v>0</v>
      </c>
      <c r="BI159" s="12">
        <f t="shared" si="100"/>
        <v>0</v>
      </c>
      <c r="BJ159" s="12">
        <f t="shared" si="101"/>
        <v>0</v>
      </c>
      <c r="BK159" s="12">
        <f t="shared" si="102"/>
        <v>0</v>
      </c>
      <c r="BL159" s="12">
        <f t="shared" si="103"/>
        <v>0</v>
      </c>
    </row>
    <row r="160" spans="1:64" s="5" customFormat="1" ht="14.4" customHeight="1" x14ac:dyDescent="0.3">
      <c r="A160" s="28">
        <f>COUNTA(A150:A159)</f>
        <v>0</v>
      </c>
      <c r="B160" s="141" t="s">
        <v>44</v>
      </c>
      <c r="C160" s="26">
        <f>SUM(C150:C159)</f>
        <v>0</v>
      </c>
      <c r="D160" s="29">
        <f t="shared" ref="D160:E160" si="110">SUM(D150:D159)</f>
        <v>0</v>
      </c>
      <c r="E160" s="29">
        <f t="shared" si="110"/>
        <v>0</v>
      </c>
      <c r="F160" s="26"/>
      <c r="G160" s="27"/>
      <c r="H160" s="27"/>
      <c r="I160" s="27"/>
      <c r="J160" s="27"/>
      <c r="K160" s="27"/>
      <c r="L160" s="29"/>
      <c r="M160" s="27"/>
      <c r="N160" s="27"/>
      <c r="O160" s="27"/>
      <c r="P160" s="27"/>
      <c r="Q160" s="152"/>
      <c r="R160" s="27"/>
      <c r="S160" s="27"/>
      <c r="T160" s="27"/>
      <c r="U160" s="28"/>
      <c r="V160" s="70">
        <f>SUM(V150:V159)</f>
        <v>0</v>
      </c>
      <c r="W160" s="75">
        <f>SUM(W150:W159)</f>
        <v>0</v>
      </c>
      <c r="X160" s="75">
        <f t="shared" ref="X160:AE160" si="111">SUM(X150:X159)</f>
        <v>0</v>
      </c>
      <c r="Y160" s="75">
        <f t="shared" si="111"/>
        <v>0</v>
      </c>
      <c r="Z160" s="75">
        <f t="shared" si="111"/>
        <v>0</v>
      </c>
      <c r="AA160" s="75">
        <f t="shared" si="111"/>
        <v>0</v>
      </c>
      <c r="AB160" s="75">
        <f t="shared" si="111"/>
        <v>0</v>
      </c>
      <c r="AC160" s="75">
        <f t="shared" si="111"/>
        <v>0</v>
      </c>
      <c r="AD160" s="75">
        <f t="shared" si="111"/>
        <v>0</v>
      </c>
      <c r="AE160" s="75">
        <f t="shared" si="111"/>
        <v>0</v>
      </c>
      <c r="AF160" s="71">
        <f>SUM(AF150:AF159)</f>
        <v>0</v>
      </c>
      <c r="AG160" s="70">
        <f>SUM(AG150:AG159)</f>
        <v>0</v>
      </c>
      <c r="AH160" s="71">
        <f>SUM(AH150:AH159)</f>
        <v>0</v>
      </c>
      <c r="AK160" s="214"/>
      <c r="AM160" s="111" t="s">
        <v>247</v>
      </c>
      <c r="AO160" s="6"/>
      <c r="AU160" s="5" t="s">
        <v>15</v>
      </c>
      <c r="AV160" s="5">
        <f>SUM(AV150:AV159)</f>
        <v>0</v>
      </c>
      <c r="AW160" s="12"/>
      <c r="AX160" s="12"/>
      <c r="AY160" s="12"/>
      <c r="AZ160" s="12"/>
      <c r="BA160" s="12"/>
      <c r="BB160" s="12"/>
      <c r="BC160" s="12"/>
      <c r="BD160" s="12"/>
      <c r="BE160" s="12"/>
      <c r="BF160" s="12"/>
      <c r="BG160" s="12"/>
      <c r="BH160" s="12"/>
      <c r="BI160" s="12"/>
      <c r="BJ160" s="12"/>
      <c r="BK160" s="12"/>
      <c r="BL160" s="12"/>
    </row>
    <row r="161" spans="1:64" s="5" customFormat="1" ht="14.4" customHeight="1" x14ac:dyDescent="0.3">
      <c r="A161" s="6"/>
      <c r="B161" s="6"/>
      <c r="V161" s="12"/>
      <c r="W161" s="12"/>
      <c r="X161" s="12"/>
      <c r="Y161" s="12"/>
      <c r="Z161" s="12"/>
      <c r="AA161" s="12"/>
      <c r="AB161" s="12"/>
      <c r="AC161" s="12"/>
      <c r="AD161" s="12"/>
      <c r="AE161" s="12"/>
      <c r="AF161" s="12"/>
      <c r="AG161" s="12"/>
      <c r="AH161" s="12"/>
      <c r="AK161" s="214"/>
      <c r="AM161" s="6"/>
      <c r="AO161" s="6"/>
      <c r="AV161" s="5" t="s">
        <v>44</v>
      </c>
      <c r="AW161" s="12">
        <f>SUM(AW11:AW160)</f>
        <v>0</v>
      </c>
      <c r="AX161" s="12">
        <f t="shared" ref="AX161:BL161" si="112">SUM(AX11:AX160)</f>
        <v>0</v>
      </c>
      <c r="AY161" s="12">
        <f t="shared" si="112"/>
        <v>0</v>
      </c>
      <c r="AZ161" s="12">
        <f t="shared" si="112"/>
        <v>0</v>
      </c>
      <c r="BA161" s="12">
        <f t="shared" si="112"/>
        <v>0</v>
      </c>
      <c r="BB161" s="12">
        <f t="shared" si="112"/>
        <v>0</v>
      </c>
      <c r="BC161" s="12">
        <f t="shared" si="112"/>
        <v>0</v>
      </c>
      <c r="BD161" s="12">
        <f t="shared" si="112"/>
        <v>0</v>
      </c>
      <c r="BE161" s="12">
        <f t="shared" si="112"/>
        <v>0</v>
      </c>
      <c r="BF161" s="12">
        <f t="shared" si="112"/>
        <v>0</v>
      </c>
      <c r="BG161" s="12">
        <f t="shared" si="112"/>
        <v>0</v>
      </c>
      <c r="BH161" s="12"/>
      <c r="BI161" s="12">
        <f t="shared" si="112"/>
        <v>0</v>
      </c>
      <c r="BJ161" s="12">
        <f t="shared" si="112"/>
        <v>0</v>
      </c>
      <c r="BK161" s="12">
        <f t="shared" si="112"/>
        <v>0</v>
      </c>
      <c r="BL161" s="12">
        <f t="shared" si="112"/>
        <v>0</v>
      </c>
    </row>
    <row r="162" spans="1:64" s="5" customFormat="1" ht="14.4" customHeight="1" x14ac:dyDescent="0.3">
      <c r="A162" s="6"/>
      <c r="B162" s="6"/>
      <c r="V162" s="12"/>
      <c r="W162" s="12"/>
      <c r="X162" s="12"/>
      <c r="Y162" s="12"/>
      <c r="Z162" s="12"/>
      <c r="AA162" s="12"/>
      <c r="AB162" s="12"/>
      <c r="AC162" s="12"/>
      <c r="AD162" s="12"/>
      <c r="AE162" s="12"/>
      <c r="AF162" s="12"/>
      <c r="AG162" s="12"/>
      <c r="AH162" s="12"/>
      <c r="AK162" s="214"/>
      <c r="AM162" s="6"/>
      <c r="AO162" s="6"/>
      <c r="AW162" s="12"/>
      <c r="AX162" s="12"/>
      <c r="AY162" s="12"/>
      <c r="AZ162" s="12"/>
      <c r="BA162" s="12"/>
      <c r="BB162" s="12"/>
      <c r="BC162" s="12"/>
      <c r="BD162" s="12"/>
      <c r="BE162" s="12"/>
      <c r="BF162" s="12"/>
      <c r="BG162" s="12"/>
      <c r="BH162" s="12"/>
      <c r="BI162" s="12"/>
      <c r="BJ162" s="12"/>
      <c r="BK162" s="12"/>
      <c r="BL162" s="12"/>
    </row>
    <row r="163" spans="1:64" s="5" customFormat="1" ht="14.4" customHeight="1" x14ac:dyDescent="0.3">
      <c r="A163" s="84" t="s">
        <v>21</v>
      </c>
      <c r="B163" t="s">
        <v>80</v>
      </c>
      <c r="V163" s="12"/>
      <c r="W163" s="12"/>
      <c r="X163" s="12"/>
      <c r="Y163" s="12"/>
      <c r="Z163" s="12"/>
      <c r="AA163" s="12"/>
      <c r="AB163" s="12"/>
      <c r="AC163" s="12"/>
      <c r="AD163" s="12"/>
      <c r="AE163" s="12"/>
      <c r="AF163" s="12"/>
      <c r="AG163" s="12"/>
      <c r="AH163" s="12"/>
      <c r="AK163" s="214"/>
      <c r="AM163" s="6"/>
      <c r="AO163" s="6"/>
      <c r="AW163" s="12"/>
      <c r="AX163" s="12"/>
      <c r="AY163" s="12"/>
      <c r="AZ163" s="12"/>
      <c r="BA163" s="12"/>
      <c r="BB163" s="12"/>
      <c r="BC163" s="12"/>
      <c r="BD163" s="12"/>
      <c r="BE163" s="12"/>
      <c r="BF163" s="12"/>
      <c r="BG163" s="12"/>
      <c r="BH163" s="12"/>
      <c r="BI163" s="12"/>
      <c r="BJ163" s="12"/>
      <c r="BK163" s="12"/>
      <c r="BL163" s="12"/>
    </row>
    <row r="164" spans="1:64" s="5" customFormat="1" ht="14.4" customHeight="1" x14ac:dyDescent="0.3">
      <c r="A164" s="20"/>
      <c r="B164" t="s">
        <v>79</v>
      </c>
      <c r="V164" s="12"/>
      <c r="W164" s="12"/>
      <c r="X164" s="12"/>
      <c r="Y164" s="12"/>
      <c r="Z164" s="12"/>
      <c r="AA164" s="12"/>
      <c r="AB164" s="12"/>
      <c r="AC164" s="12"/>
      <c r="AD164" s="12"/>
      <c r="AE164" s="12"/>
      <c r="AF164" s="12"/>
      <c r="AG164" s="12"/>
      <c r="AH164" s="12"/>
      <c r="AK164" s="214"/>
      <c r="AM164" s="6"/>
      <c r="AO164" s="6"/>
      <c r="AW164" s="12"/>
      <c r="AX164" s="12"/>
      <c r="AY164" s="12"/>
      <c r="AZ164" s="12"/>
      <c r="BA164" s="12"/>
      <c r="BB164" s="12"/>
      <c r="BC164" s="12"/>
      <c r="BD164" s="12"/>
      <c r="BE164" s="12"/>
      <c r="BF164" s="12"/>
      <c r="BG164" s="12"/>
      <c r="BH164" s="12"/>
      <c r="BI164" s="12"/>
      <c r="BJ164" s="12"/>
      <c r="BK164" s="12"/>
      <c r="BL164" s="12"/>
    </row>
    <row r="165" spans="1:64" s="5" customFormat="1" ht="14.4" customHeight="1" x14ac:dyDescent="0.3">
      <c r="B165" t="s">
        <v>22</v>
      </c>
      <c r="V165" s="12"/>
      <c r="W165" s="12"/>
      <c r="X165" s="12"/>
      <c r="Y165" s="12"/>
      <c r="Z165" s="12"/>
      <c r="AA165" s="12"/>
      <c r="AB165" s="12"/>
      <c r="AC165" s="12"/>
      <c r="AD165" s="12"/>
      <c r="AE165" s="12"/>
      <c r="AF165" s="12"/>
      <c r="AG165" s="12"/>
      <c r="AH165" s="12"/>
      <c r="AK165" s="214"/>
      <c r="AM165" s="6"/>
      <c r="AO165" s="6"/>
      <c r="AW165" s="12"/>
      <c r="AX165" s="12"/>
      <c r="AY165" s="12"/>
      <c r="AZ165" s="12"/>
      <c r="BA165" s="12"/>
      <c r="BB165" s="12"/>
      <c r="BC165" s="12"/>
      <c r="BD165" s="12"/>
      <c r="BE165" s="12"/>
      <c r="BF165" s="12"/>
      <c r="BG165" s="12"/>
      <c r="BH165" s="12"/>
      <c r="BI165" s="12"/>
      <c r="BJ165" s="12"/>
      <c r="BK165" s="12"/>
      <c r="BL165" s="12"/>
    </row>
    <row r="166" spans="1:64" s="5" customFormat="1" ht="14.4" customHeight="1" x14ac:dyDescent="0.3">
      <c r="B166" t="s">
        <v>24</v>
      </c>
      <c r="V166" s="12"/>
      <c r="W166" s="12"/>
      <c r="X166" s="12"/>
      <c r="Y166" s="12"/>
      <c r="Z166" s="12"/>
      <c r="AA166" s="12"/>
      <c r="AB166" s="12"/>
      <c r="AC166" s="12"/>
      <c r="AD166" s="12"/>
      <c r="AE166" s="12"/>
      <c r="AF166" s="12"/>
      <c r="AG166" s="12"/>
      <c r="AH166" s="12"/>
      <c r="AK166" s="214"/>
      <c r="AM166" s="6"/>
      <c r="AO166" s="6"/>
      <c r="AW166" s="12"/>
      <c r="AX166" s="12"/>
      <c r="AY166" s="12"/>
      <c r="AZ166" s="12"/>
      <c r="BA166" s="12"/>
      <c r="BB166" s="12"/>
      <c r="BC166" s="12"/>
      <c r="BD166" s="12"/>
      <c r="BE166" s="12"/>
      <c r="BF166" s="12"/>
      <c r="BG166" s="12"/>
      <c r="BH166" s="12"/>
      <c r="BI166" s="12"/>
      <c r="BJ166" s="12"/>
      <c r="BK166" s="12"/>
      <c r="BL166" s="12"/>
    </row>
    <row r="167" spans="1:64" s="5" customFormat="1" ht="14.4" customHeight="1" x14ac:dyDescent="0.3">
      <c r="B167"/>
      <c r="V167" s="12"/>
      <c r="W167" s="12"/>
      <c r="X167" s="12"/>
      <c r="Y167" s="12"/>
      <c r="Z167" s="12"/>
      <c r="AA167" s="12"/>
      <c r="AB167" s="12"/>
      <c r="AC167" s="12"/>
      <c r="AD167" s="12"/>
      <c r="AE167" s="12"/>
      <c r="AF167" s="12"/>
      <c r="AG167" s="12"/>
      <c r="AH167" s="12"/>
      <c r="AK167" s="214"/>
      <c r="AM167" s="6"/>
      <c r="AO167" s="6"/>
      <c r="AW167" s="12"/>
      <c r="AX167" s="12"/>
      <c r="AY167" s="12"/>
      <c r="AZ167" s="12"/>
      <c r="BA167" s="12"/>
      <c r="BB167" s="12"/>
      <c r="BC167" s="12"/>
      <c r="BD167" s="12"/>
      <c r="BE167" s="12"/>
      <c r="BF167" s="12"/>
      <c r="BG167" s="12"/>
      <c r="BH167" s="12"/>
      <c r="BI167" s="12"/>
      <c r="BJ167" s="12"/>
      <c r="BK167" s="12"/>
      <c r="BL167" s="12"/>
    </row>
    <row r="168" spans="1:64" s="5" customFormat="1" ht="14.4" customHeight="1" x14ac:dyDescent="0.3">
      <c r="A168" s="84" t="s">
        <v>23</v>
      </c>
      <c r="B168" s="6" t="s">
        <v>273</v>
      </c>
      <c r="V168" s="12"/>
      <c r="W168" s="12"/>
      <c r="X168" s="12"/>
      <c r="Y168" s="12"/>
      <c r="Z168" s="12"/>
      <c r="AA168" s="12"/>
      <c r="AB168" s="12"/>
      <c r="AC168" s="12"/>
      <c r="AD168" s="12"/>
      <c r="AE168" s="12"/>
      <c r="AF168" s="12"/>
      <c r="AG168" s="12"/>
      <c r="AH168" s="12"/>
      <c r="AK168" s="214"/>
      <c r="AM168" s="6"/>
      <c r="AO168" s="6"/>
      <c r="AW168" s="12"/>
      <c r="AX168" s="12"/>
      <c r="AY168" s="12"/>
      <c r="AZ168" s="12"/>
      <c r="BA168" s="12"/>
      <c r="BB168" s="12"/>
      <c r="BC168" s="12"/>
      <c r="BD168" s="12"/>
      <c r="BE168" s="12"/>
      <c r="BF168" s="12"/>
      <c r="BG168" s="12"/>
      <c r="BH168" s="12"/>
      <c r="BI168" s="12"/>
      <c r="BJ168" s="12"/>
      <c r="BK168" s="12"/>
      <c r="BL168" s="12"/>
    </row>
    <row r="169" spans="1:64" s="5" customFormat="1" ht="14.4" customHeight="1" x14ac:dyDescent="0.3">
      <c r="A169" s="21"/>
      <c r="B169"/>
      <c r="V169" s="12"/>
      <c r="W169" s="12"/>
      <c r="X169" s="12"/>
      <c r="Y169" s="12"/>
      <c r="Z169" s="12"/>
      <c r="AA169" s="12"/>
      <c r="AB169" s="12"/>
      <c r="AC169" s="12"/>
      <c r="AD169" s="12"/>
      <c r="AE169" s="12"/>
      <c r="AF169" s="12"/>
      <c r="AG169" s="12"/>
      <c r="AH169" s="12"/>
      <c r="AK169" s="214"/>
      <c r="AM169" s="6"/>
      <c r="AO169" s="6"/>
      <c r="AW169" s="12"/>
      <c r="AX169" s="12"/>
      <c r="AY169" s="12"/>
      <c r="AZ169" s="12"/>
      <c r="BA169" s="12"/>
      <c r="BB169" s="12"/>
      <c r="BC169" s="12"/>
      <c r="BD169" s="12"/>
      <c r="BE169" s="12"/>
      <c r="BF169" s="12"/>
      <c r="BG169" s="12"/>
      <c r="BH169" s="12"/>
      <c r="BI169" s="12"/>
      <c r="BJ169" s="12"/>
      <c r="BK169" s="12"/>
      <c r="BL169" s="12"/>
    </row>
    <row r="170" spans="1:64" s="5" customFormat="1" ht="14.4" customHeight="1" x14ac:dyDescent="0.3">
      <c r="A170" s="84" t="s">
        <v>25</v>
      </c>
      <c r="B170" s="6" t="s">
        <v>274</v>
      </c>
      <c r="V170" s="12"/>
      <c r="W170" s="12"/>
      <c r="X170" s="12"/>
      <c r="Y170" s="12"/>
      <c r="Z170" s="12"/>
      <c r="AA170" s="12"/>
      <c r="AB170" s="12"/>
      <c r="AC170" s="12"/>
      <c r="AD170" s="12"/>
      <c r="AE170" s="12"/>
      <c r="AF170" s="12"/>
      <c r="AG170" s="12"/>
      <c r="AH170" s="12"/>
      <c r="AK170" s="214"/>
      <c r="AM170" s="6"/>
      <c r="AO170" s="6"/>
      <c r="AW170" s="12"/>
      <c r="AX170" s="12"/>
      <c r="AY170" s="12"/>
      <c r="AZ170" s="12"/>
      <c r="BA170" s="12"/>
      <c r="BB170" s="12"/>
      <c r="BC170" s="12"/>
      <c r="BD170" s="12"/>
      <c r="BE170" s="12"/>
      <c r="BF170" s="12"/>
      <c r="BG170" s="12"/>
      <c r="BH170" s="12"/>
      <c r="BI170" s="12"/>
      <c r="BJ170" s="12"/>
      <c r="BK170" s="12"/>
      <c r="BL170" s="12"/>
    </row>
    <row r="171" spans="1:64" s="5" customFormat="1" ht="14.4" customHeight="1" x14ac:dyDescent="0.3">
      <c r="A171" s="21"/>
      <c r="B171"/>
      <c r="V171" s="12"/>
      <c r="W171" s="12"/>
      <c r="X171" s="12"/>
      <c r="Y171" s="12"/>
      <c r="Z171" s="12"/>
      <c r="AA171" s="12"/>
      <c r="AB171" s="12"/>
      <c r="AC171" s="12"/>
      <c r="AD171" s="12"/>
      <c r="AE171" s="12"/>
      <c r="AF171" s="12"/>
      <c r="AG171" s="12"/>
      <c r="AH171" s="12"/>
      <c r="AK171" s="214"/>
      <c r="AM171" s="6"/>
      <c r="AO171" s="6"/>
      <c r="AW171" s="12"/>
      <c r="AX171" s="12"/>
      <c r="AY171" s="12"/>
      <c r="AZ171" s="12"/>
      <c r="BA171" s="12"/>
      <c r="BB171" s="12"/>
      <c r="BC171" s="12"/>
      <c r="BD171" s="12"/>
      <c r="BE171" s="12"/>
      <c r="BF171" s="12"/>
      <c r="BG171" s="12"/>
      <c r="BH171" s="12"/>
      <c r="BI171" s="12"/>
      <c r="BJ171" s="12"/>
      <c r="BK171" s="12"/>
      <c r="BL171" s="12"/>
    </row>
    <row r="172" spans="1:64" x14ac:dyDescent="0.3">
      <c r="A172" s="84" t="s">
        <v>117</v>
      </c>
      <c r="B172" s="6" t="s">
        <v>298</v>
      </c>
      <c r="AW172" s="12"/>
      <c r="AX172" s="12"/>
      <c r="AY172" s="12"/>
      <c r="AZ172" s="12"/>
      <c r="BA172" s="12"/>
      <c r="BB172" s="12"/>
      <c r="BC172" s="12"/>
      <c r="BD172" s="12"/>
      <c r="BE172" s="12"/>
      <c r="BF172" s="12"/>
      <c r="BG172" s="12"/>
      <c r="BH172" s="12"/>
      <c r="BI172" s="12"/>
      <c r="BJ172" s="12"/>
      <c r="BK172" s="12"/>
      <c r="BL172" s="12"/>
    </row>
    <row r="173" spans="1:64" s="5" customFormat="1" ht="14.4" customHeight="1" x14ac:dyDescent="0.3">
      <c r="B173" s="6"/>
      <c r="V173" s="12"/>
      <c r="W173" s="12"/>
      <c r="X173" s="12"/>
      <c r="Y173" s="12"/>
      <c r="Z173" s="12"/>
      <c r="AA173" s="12"/>
      <c r="AB173" s="12"/>
      <c r="AC173" s="12"/>
      <c r="AD173" s="12"/>
      <c r="AE173" s="12"/>
      <c r="AF173" s="12"/>
      <c r="AG173" s="12"/>
      <c r="AH173" s="12"/>
      <c r="AK173" s="214"/>
      <c r="AM173" s="6"/>
      <c r="AO173" s="6"/>
      <c r="AW173" s="12"/>
      <c r="AX173" s="12"/>
      <c r="AY173" s="12"/>
      <c r="AZ173" s="12"/>
      <c r="BA173" s="12"/>
      <c r="BB173" s="12"/>
      <c r="BC173" s="12"/>
      <c r="BD173" s="12"/>
      <c r="BE173" s="12"/>
      <c r="BF173" s="12"/>
      <c r="BG173" s="12"/>
      <c r="BH173" s="12"/>
      <c r="BI173" s="12"/>
      <c r="BJ173" s="12"/>
      <c r="BK173" s="12"/>
      <c r="BL173" s="12"/>
    </row>
    <row r="174" spans="1:64" s="5" customFormat="1" ht="14.4" customHeight="1" x14ac:dyDescent="0.3">
      <c r="A174" s="84" t="s">
        <v>214</v>
      </c>
      <c r="B174" s="6" t="s">
        <v>455</v>
      </c>
      <c r="V174" s="12"/>
      <c r="W174" s="12"/>
      <c r="X174" s="12"/>
      <c r="Y174" s="12"/>
      <c r="Z174" s="12"/>
      <c r="AA174" s="12"/>
      <c r="AB174" s="12"/>
      <c r="AC174" s="12"/>
      <c r="AD174" s="12"/>
      <c r="AE174" s="12"/>
      <c r="AF174" s="12"/>
      <c r="AG174" s="12"/>
      <c r="AH174" s="12"/>
      <c r="AK174" s="214"/>
      <c r="AM174" s="6"/>
      <c r="AO174" s="6"/>
      <c r="AW174" s="12"/>
      <c r="AX174" s="12"/>
      <c r="AY174" s="12"/>
      <c r="AZ174" s="12"/>
      <c r="BA174" s="12"/>
      <c r="BB174" s="12"/>
      <c r="BC174" s="12"/>
      <c r="BD174" s="12"/>
      <c r="BE174" s="12"/>
      <c r="BF174" s="12"/>
      <c r="BG174" s="12"/>
      <c r="BH174" s="12"/>
      <c r="BI174" s="12"/>
      <c r="BJ174" s="12"/>
      <c r="BK174" s="12"/>
      <c r="BL174" s="12"/>
    </row>
    <row r="175" spans="1:64" s="5" customFormat="1" ht="14.4" customHeight="1" x14ac:dyDescent="0.3">
      <c r="A175" s="6"/>
      <c r="B175" s="6"/>
      <c r="V175" s="12"/>
      <c r="W175" s="12"/>
      <c r="X175" s="12"/>
      <c r="Y175" s="12"/>
      <c r="Z175" s="12"/>
      <c r="AA175" s="12"/>
      <c r="AB175" s="12"/>
      <c r="AC175" s="12"/>
      <c r="AD175" s="12"/>
      <c r="AE175" s="12"/>
      <c r="AF175" s="12"/>
      <c r="AG175" s="12"/>
      <c r="AH175" s="12"/>
      <c r="AK175" s="214"/>
      <c r="AM175" s="6"/>
      <c r="AO175" s="6"/>
      <c r="AW175" s="12"/>
      <c r="AX175" s="12"/>
      <c r="AY175" s="12"/>
      <c r="AZ175" s="12"/>
      <c r="BA175" s="12"/>
      <c r="BB175" s="12"/>
      <c r="BC175" s="12"/>
      <c r="BD175" s="12"/>
      <c r="BE175" s="12"/>
      <c r="BF175" s="12"/>
      <c r="BG175" s="12"/>
      <c r="BH175" s="12"/>
      <c r="BI175" s="12"/>
      <c r="BJ175" s="12"/>
      <c r="BK175" s="12"/>
      <c r="BL175" s="12"/>
    </row>
    <row r="176" spans="1:64" s="5" customFormat="1" ht="14.4" customHeight="1" x14ac:dyDescent="0.3">
      <c r="A176" s="84" t="s">
        <v>418</v>
      </c>
      <c r="B176" t="s">
        <v>345</v>
      </c>
      <c r="V176" s="12"/>
      <c r="W176" s="12"/>
      <c r="X176" s="12"/>
      <c r="Y176" s="12"/>
      <c r="Z176" s="12"/>
      <c r="AA176" s="12"/>
      <c r="AB176" s="12"/>
      <c r="AC176" s="12"/>
      <c r="AD176" s="12"/>
      <c r="AE176" s="12"/>
      <c r="AF176" s="12"/>
      <c r="AG176" s="12"/>
      <c r="AH176" s="12"/>
      <c r="AK176" s="214"/>
      <c r="AM176" s="6"/>
      <c r="AO176" s="6"/>
      <c r="AW176" s="12"/>
      <c r="AX176" s="12"/>
      <c r="AY176" s="12"/>
      <c r="AZ176" s="12"/>
      <c r="BA176" s="12"/>
      <c r="BB176" s="12"/>
      <c r="BC176" s="12"/>
      <c r="BD176" s="12"/>
      <c r="BE176" s="12"/>
      <c r="BF176" s="12"/>
      <c r="BG176" s="12"/>
      <c r="BH176" s="12"/>
      <c r="BI176" s="12"/>
      <c r="BJ176" s="12"/>
      <c r="BK176" s="12"/>
      <c r="BL176" s="12"/>
    </row>
    <row r="177" spans="1:64" s="5" customFormat="1" ht="14.4" customHeight="1" x14ac:dyDescent="0.3">
      <c r="B177" s="6"/>
      <c r="V177" s="12"/>
      <c r="W177" s="12"/>
      <c r="X177" s="12"/>
      <c r="Y177" s="12"/>
      <c r="Z177" s="12"/>
      <c r="AA177" s="12"/>
      <c r="AB177" s="12"/>
      <c r="AC177" s="12"/>
      <c r="AD177" s="12"/>
      <c r="AE177" s="12"/>
      <c r="AF177" s="12"/>
      <c r="AG177" s="12"/>
      <c r="AH177" s="12"/>
      <c r="AK177" s="214"/>
      <c r="AM177" s="6"/>
      <c r="AO177" s="6"/>
      <c r="AW177" s="12"/>
      <c r="AX177" s="12"/>
      <c r="AY177" s="12"/>
      <c r="AZ177" s="12"/>
      <c r="BA177" s="12"/>
      <c r="BB177" s="12"/>
      <c r="BC177" s="12"/>
      <c r="BD177" s="12"/>
      <c r="BE177" s="12"/>
      <c r="BF177" s="12"/>
      <c r="BG177" s="12"/>
      <c r="BH177" s="12"/>
      <c r="BI177" s="12"/>
      <c r="BJ177" s="12"/>
      <c r="BK177" s="12"/>
      <c r="BL177" s="12"/>
    </row>
    <row r="178" spans="1:64" s="5" customFormat="1" ht="14.4" customHeight="1" x14ac:dyDescent="0.3">
      <c r="A178" s="84" t="s">
        <v>426</v>
      </c>
      <c r="B178" s="82" t="s">
        <v>427</v>
      </c>
      <c r="V178" s="12"/>
      <c r="W178" s="12"/>
      <c r="X178" s="12"/>
      <c r="Y178" s="12"/>
      <c r="Z178" s="12"/>
      <c r="AA178" s="12"/>
      <c r="AB178" s="12"/>
      <c r="AC178" s="12"/>
      <c r="AD178" s="12"/>
      <c r="AE178" s="12"/>
      <c r="AF178" s="12"/>
      <c r="AG178" s="12"/>
      <c r="AH178" s="12"/>
      <c r="AK178" s="214"/>
      <c r="AM178" s="6"/>
      <c r="AO178" s="6"/>
      <c r="AW178" s="12"/>
      <c r="AX178" s="12"/>
      <c r="AY178" s="12"/>
      <c r="AZ178" s="12"/>
      <c r="BA178" s="12"/>
      <c r="BB178" s="12"/>
      <c r="BC178" s="12"/>
      <c r="BD178" s="12"/>
      <c r="BE178" s="12"/>
      <c r="BF178" s="12"/>
      <c r="BG178" s="12"/>
      <c r="BH178" s="12"/>
      <c r="BI178" s="12"/>
      <c r="BJ178" s="12"/>
      <c r="BK178" s="12"/>
      <c r="BL178" s="12"/>
    </row>
    <row r="179" spans="1:64" s="5" customFormat="1" ht="14.4" customHeight="1" x14ac:dyDescent="0.3">
      <c r="A179"/>
      <c r="V179" s="12"/>
      <c r="W179" s="12"/>
      <c r="X179" s="12"/>
      <c r="Y179" s="12"/>
      <c r="Z179" s="12"/>
      <c r="AA179" s="12"/>
      <c r="AB179" s="12"/>
      <c r="AC179" s="12"/>
      <c r="AD179" s="12"/>
      <c r="AE179" s="12"/>
      <c r="AF179" s="12"/>
      <c r="AG179" s="12"/>
      <c r="AH179" s="12"/>
      <c r="AK179" s="214"/>
      <c r="AM179" s="6"/>
      <c r="AO179" s="6"/>
      <c r="AW179" s="12"/>
      <c r="AX179" s="12"/>
      <c r="AY179" s="12"/>
      <c r="AZ179" s="12"/>
      <c r="BA179" s="12"/>
      <c r="BB179" s="12"/>
      <c r="BC179" s="12"/>
      <c r="BD179" s="12"/>
      <c r="BE179" s="12"/>
      <c r="BF179" s="12"/>
      <c r="BG179" s="12"/>
      <c r="BH179" s="12"/>
      <c r="BI179" s="12"/>
      <c r="BJ179" s="12"/>
      <c r="BK179" s="12"/>
      <c r="BL179" s="12"/>
    </row>
    <row r="180" spans="1:64" ht="14.4" customHeight="1" x14ac:dyDescent="0.3">
      <c r="A180" s="84" t="s">
        <v>439</v>
      </c>
      <c r="B180" s="82" t="s">
        <v>339</v>
      </c>
      <c r="AF180" s="8"/>
      <c r="AW180" s="12"/>
      <c r="AX180" s="12"/>
      <c r="AY180" s="12"/>
      <c r="AZ180" s="12"/>
      <c r="BA180" s="12"/>
      <c r="BB180" s="12"/>
      <c r="BC180" s="12"/>
      <c r="BD180" s="12"/>
      <c r="BE180" s="12"/>
      <c r="BF180" s="12"/>
      <c r="BG180" s="12"/>
      <c r="BH180" s="12"/>
      <c r="BI180" s="12"/>
      <c r="BJ180" s="12"/>
      <c r="BK180" s="12"/>
      <c r="BL180" s="12"/>
    </row>
    <row r="181" spans="1:64" x14ac:dyDescent="0.3">
      <c r="B181" s="5"/>
      <c r="AW181" s="12"/>
      <c r="AX181" s="12"/>
      <c r="AY181" s="12"/>
      <c r="AZ181" s="12"/>
      <c r="BA181" s="12"/>
      <c r="BB181" s="12"/>
      <c r="BC181" s="12"/>
      <c r="BD181" s="12"/>
      <c r="BE181" s="12"/>
      <c r="BF181" s="12"/>
      <c r="BG181" s="12"/>
      <c r="BH181" s="12"/>
      <c r="BI181" s="12"/>
      <c r="BJ181" s="12"/>
      <c r="BK181" s="12"/>
      <c r="BL181" s="12"/>
    </row>
    <row r="182" spans="1:64" x14ac:dyDescent="0.3">
      <c r="A182" s="84" t="s">
        <v>456</v>
      </c>
      <c r="B182" s="6" t="s">
        <v>250</v>
      </c>
      <c r="AW182" s="12"/>
      <c r="AX182" s="12"/>
      <c r="AY182" s="12"/>
      <c r="AZ182" s="12"/>
      <c r="BA182" s="12"/>
      <c r="BB182" s="12"/>
      <c r="BC182" s="12"/>
      <c r="BD182" s="12"/>
      <c r="BE182" s="12"/>
      <c r="BF182" s="12"/>
      <c r="BG182" s="12"/>
      <c r="BH182" s="12"/>
      <c r="BI182" s="12"/>
      <c r="BJ182" s="12"/>
      <c r="BK182" s="12"/>
      <c r="BL182" s="12"/>
    </row>
    <row r="183" spans="1:64" ht="21" customHeight="1" x14ac:dyDescent="0.3">
      <c r="AW183" s="12"/>
      <c r="AX183" s="12"/>
      <c r="AY183" s="12"/>
      <c r="AZ183" s="12"/>
      <c r="BA183" s="12"/>
      <c r="BB183" s="12"/>
      <c r="BC183" s="12"/>
      <c r="BD183" s="12"/>
      <c r="BE183" s="12"/>
      <c r="BF183" s="12"/>
      <c r="BG183" s="12"/>
      <c r="BH183" s="12"/>
      <c r="BI183" s="12"/>
      <c r="BJ183" s="12"/>
      <c r="BK183" s="12"/>
      <c r="BL183" s="12"/>
    </row>
  </sheetData>
  <mergeCells count="53">
    <mergeCell ref="AI9:AI10"/>
    <mergeCell ref="AG8:AH8"/>
    <mergeCell ref="C148:E148"/>
    <mergeCell ref="F148:U148"/>
    <mergeCell ref="V148:AF148"/>
    <mergeCell ref="AG148:AH148"/>
    <mergeCell ref="C111:E111"/>
    <mergeCell ref="F111:U111"/>
    <mergeCell ref="V111:AF111"/>
    <mergeCell ref="AG111:AH111"/>
    <mergeCell ref="C126:E126"/>
    <mergeCell ref="F126:U126"/>
    <mergeCell ref="V126:AF126"/>
    <mergeCell ref="AG126:AH126"/>
    <mergeCell ref="C87:E87"/>
    <mergeCell ref="F87:U87"/>
    <mergeCell ref="V87:AF87"/>
    <mergeCell ref="AG87:AH87"/>
    <mergeCell ref="C99:E99"/>
    <mergeCell ref="F99:U99"/>
    <mergeCell ref="V99:AF99"/>
    <mergeCell ref="AG99:AH99"/>
    <mergeCell ref="AG41:AH41"/>
    <mergeCell ref="V41:AF41"/>
    <mergeCell ref="F41:U41"/>
    <mergeCell ref="C41:E41"/>
    <mergeCell ref="C60:E60"/>
    <mergeCell ref="F60:U60"/>
    <mergeCell ref="V60:AF60"/>
    <mergeCell ref="AG60:AH60"/>
    <mergeCell ref="C50:E50"/>
    <mergeCell ref="F50:U50"/>
    <mergeCell ref="V50:AF50"/>
    <mergeCell ref="AG50:AH50"/>
    <mergeCell ref="AG9:AH9"/>
    <mergeCell ref="C22:E22"/>
    <mergeCell ref="F22:U22"/>
    <mergeCell ref="V22:AF22"/>
    <mergeCell ref="AG22:AH22"/>
    <mergeCell ref="A8:B8"/>
    <mergeCell ref="C8:E8"/>
    <mergeCell ref="F8:U8"/>
    <mergeCell ref="V8:AF8"/>
    <mergeCell ref="C9:E9"/>
    <mergeCell ref="F9:U9"/>
    <mergeCell ref="V9:AF9"/>
    <mergeCell ref="AK9:AK10"/>
    <mergeCell ref="AV9:AV10"/>
    <mergeCell ref="AN9:AN10"/>
    <mergeCell ref="AO9:AO10"/>
    <mergeCell ref="AR9:AR10"/>
    <mergeCell ref="AS9:AS10"/>
    <mergeCell ref="AT9:AT10"/>
  </mergeCells>
  <pageMargins left="0.7" right="0.7" top="0.75" bottom="0.75" header="0.3" footer="0.3"/>
  <pageSetup orientation="portrait" horizontalDpi="4294967294"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Z97"/>
  <sheetViews>
    <sheetView workbookViewId="0"/>
  </sheetViews>
  <sheetFormatPr defaultRowHeight="14.4" x14ac:dyDescent="0.3"/>
  <cols>
    <col min="1" max="1" width="10.5546875" customWidth="1"/>
    <col min="2" max="2" width="13.44140625" customWidth="1"/>
    <col min="3" max="30" width="10.88671875" customWidth="1"/>
    <col min="34" max="34" width="13.5546875" bestFit="1" customWidth="1"/>
    <col min="35" max="35" width="13.77734375" bestFit="1" customWidth="1"/>
    <col min="36" max="49" width="9.77734375" customWidth="1"/>
    <col min="51" max="51" width="8.44140625" bestFit="1" customWidth="1"/>
    <col min="52" max="52" width="12.5546875" bestFit="1" customWidth="1"/>
  </cols>
  <sheetData>
    <row r="1" spans="1:52" ht="18" x14ac:dyDescent="0.35">
      <c r="A1" s="1" t="s">
        <v>0</v>
      </c>
    </row>
    <row r="2" spans="1:52" ht="18" x14ac:dyDescent="0.35">
      <c r="A2" s="1"/>
    </row>
    <row r="3" spans="1:52" ht="15" thickBot="1" x14ac:dyDescent="0.35">
      <c r="A3" s="84" t="s">
        <v>3</v>
      </c>
      <c r="B3" s="13" t="s">
        <v>410</v>
      </c>
      <c r="C3" s="13"/>
      <c r="D3" s="13"/>
      <c r="E3" s="13"/>
      <c r="F3" s="13"/>
      <c r="G3" s="13"/>
      <c r="H3" s="13"/>
      <c r="I3" s="13"/>
      <c r="J3" s="13"/>
      <c r="K3" s="13"/>
      <c r="L3" s="13"/>
      <c r="M3" s="13"/>
      <c r="N3" s="13"/>
      <c r="O3" s="13"/>
      <c r="P3" s="13"/>
      <c r="Q3" s="13"/>
      <c r="R3" s="13"/>
      <c r="S3" s="13"/>
      <c r="T3" s="13"/>
      <c r="U3" s="13"/>
      <c r="V3" s="13"/>
    </row>
    <row r="4" spans="1:52" ht="15" thickTop="1" x14ac:dyDescent="0.3">
      <c r="A4" s="20"/>
      <c r="B4" s="13" t="s">
        <v>156</v>
      </c>
      <c r="C4" s="11"/>
      <c r="D4" s="11"/>
      <c r="E4" s="11"/>
      <c r="F4" s="11"/>
      <c r="G4" s="11"/>
      <c r="H4" s="11"/>
      <c r="I4" s="11"/>
      <c r="J4" s="11"/>
      <c r="K4" s="11"/>
      <c r="L4" s="11"/>
      <c r="M4" s="11"/>
      <c r="N4" s="11"/>
      <c r="O4" s="11"/>
      <c r="P4" s="11"/>
      <c r="Q4" s="11"/>
      <c r="R4" s="11"/>
      <c r="S4" s="11"/>
      <c r="T4" s="11"/>
      <c r="U4" s="11"/>
      <c r="V4" s="11"/>
      <c r="AH4" s="110"/>
      <c r="AI4" s="109"/>
      <c r="AJ4" s="109"/>
      <c r="AK4" s="109"/>
      <c r="AL4" s="109"/>
      <c r="AM4" s="109"/>
      <c r="AN4" s="109"/>
      <c r="AO4" s="109"/>
      <c r="AP4" s="109"/>
      <c r="AQ4" s="109"/>
      <c r="AR4" s="109"/>
    </row>
    <row r="5" spans="1:52" x14ac:dyDescent="0.3">
      <c r="A5" s="20"/>
      <c r="B5" s="11" t="s">
        <v>157</v>
      </c>
      <c r="C5" s="11"/>
      <c r="D5" s="11"/>
      <c r="E5" s="11"/>
      <c r="F5" s="11"/>
      <c r="G5" s="11"/>
      <c r="H5" s="11"/>
      <c r="I5" s="11"/>
      <c r="J5" s="11"/>
      <c r="K5" s="11"/>
      <c r="L5" s="11"/>
      <c r="M5" s="11"/>
      <c r="N5" s="11"/>
      <c r="O5" s="11"/>
      <c r="P5" s="11"/>
      <c r="Q5" s="11"/>
      <c r="R5" s="11"/>
      <c r="S5" s="11"/>
      <c r="T5" s="11"/>
      <c r="U5" s="11"/>
      <c r="V5" s="11"/>
      <c r="AH5" s="120"/>
      <c r="AI5" s="3"/>
      <c r="AJ5" s="3"/>
      <c r="AK5" s="3"/>
      <c r="AL5" s="3"/>
      <c r="AM5" s="3"/>
      <c r="AN5" s="3"/>
      <c r="AO5" s="3"/>
      <c r="AP5" s="3"/>
      <c r="AQ5" s="3"/>
      <c r="AR5" s="3"/>
    </row>
    <row r="6" spans="1:52" x14ac:dyDescent="0.3">
      <c r="A6" s="20"/>
      <c r="B6" t="s">
        <v>297</v>
      </c>
      <c r="C6" s="11"/>
      <c r="D6" s="11"/>
      <c r="E6" s="11"/>
      <c r="F6" s="11"/>
      <c r="G6" s="11"/>
      <c r="H6" s="11"/>
      <c r="I6" s="11"/>
      <c r="J6" s="11"/>
      <c r="K6" s="11"/>
      <c r="L6" s="11"/>
      <c r="M6" s="11"/>
      <c r="N6" s="11"/>
      <c r="O6" s="11"/>
      <c r="P6" s="11"/>
      <c r="Q6" s="11"/>
      <c r="R6" s="11"/>
      <c r="S6" s="11"/>
      <c r="T6" s="11"/>
      <c r="U6" s="11"/>
      <c r="V6" s="11"/>
      <c r="AH6" s="120"/>
    </row>
    <row r="7" spans="1:52" x14ac:dyDescent="0.3">
      <c r="A7" s="21"/>
      <c r="B7" s="16"/>
      <c r="C7" s="16"/>
      <c r="D7" s="16"/>
      <c r="E7" s="16"/>
      <c r="F7" s="16"/>
      <c r="G7" s="16"/>
      <c r="H7" s="16"/>
      <c r="I7" s="16"/>
      <c r="J7" s="16"/>
      <c r="K7" s="16"/>
      <c r="L7" s="16"/>
      <c r="M7" s="16"/>
      <c r="N7" s="16"/>
      <c r="O7" s="16"/>
      <c r="P7" s="16"/>
      <c r="Q7" s="16"/>
      <c r="R7" s="16"/>
      <c r="S7" s="16"/>
      <c r="T7" s="16"/>
      <c r="U7" s="16"/>
      <c r="V7" s="16"/>
      <c r="W7" s="5"/>
      <c r="X7" s="5"/>
      <c r="Y7" s="5"/>
      <c r="Z7" s="5"/>
      <c r="AA7" s="5"/>
      <c r="AB7" s="5"/>
      <c r="AC7" s="5"/>
      <c r="AD7" s="5"/>
      <c r="AE7" s="5"/>
      <c r="AF7" s="5"/>
      <c r="AG7" s="5"/>
      <c r="AH7" s="113"/>
      <c r="AI7" s="5"/>
      <c r="AJ7" s="242" t="s">
        <v>116</v>
      </c>
      <c r="AK7" s="242"/>
      <c r="AL7" s="242"/>
      <c r="AM7" s="242"/>
      <c r="AN7" s="242"/>
      <c r="AO7" s="242"/>
      <c r="AP7" s="242"/>
      <c r="AQ7" s="242"/>
      <c r="AR7" s="242"/>
      <c r="AS7" s="242"/>
      <c r="AT7" s="242"/>
      <c r="AU7" s="242"/>
      <c r="AV7" s="242"/>
      <c r="AW7" s="242"/>
    </row>
    <row r="8" spans="1:52" x14ac:dyDescent="0.3">
      <c r="A8" s="21"/>
      <c r="B8" s="16"/>
      <c r="C8" s="230" t="s">
        <v>4</v>
      </c>
      <c r="D8" s="232"/>
      <c r="E8" s="230" t="s">
        <v>5</v>
      </c>
      <c r="F8" s="232"/>
      <c r="G8" s="230" t="s">
        <v>7</v>
      </c>
      <c r="H8" s="232"/>
      <c r="I8" s="230" t="s">
        <v>6</v>
      </c>
      <c r="J8" s="232"/>
      <c r="K8" s="230" t="s">
        <v>9</v>
      </c>
      <c r="L8" s="232"/>
      <c r="M8" s="230" t="s">
        <v>10</v>
      </c>
      <c r="N8" s="232"/>
      <c r="O8" s="230" t="s">
        <v>8</v>
      </c>
      <c r="P8" s="232"/>
      <c r="Q8" s="230" t="s">
        <v>14</v>
      </c>
      <c r="R8" s="232"/>
      <c r="S8" s="230" t="s">
        <v>11</v>
      </c>
      <c r="T8" s="232"/>
      <c r="U8" s="230" t="s">
        <v>12</v>
      </c>
      <c r="V8" s="232"/>
      <c r="W8" s="230" t="s">
        <v>50</v>
      </c>
      <c r="X8" s="232"/>
      <c r="Y8" s="230" t="s">
        <v>51</v>
      </c>
      <c r="Z8" s="232"/>
      <c r="AA8" s="230" t="s">
        <v>52</v>
      </c>
      <c r="AB8" s="232"/>
      <c r="AC8" s="230" t="s">
        <v>13</v>
      </c>
      <c r="AD8" s="232"/>
      <c r="AE8" s="5" t="s">
        <v>15</v>
      </c>
      <c r="AF8" s="5"/>
      <c r="AG8" s="5"/>
      <c r="AH8" s="111" t="s">
        <v>237</v>
      </c>
      <c r="AI8" s="5"/>
      <c r="AJ8" s="65" t="s">
        <v>4</v>
      </c>
      <c r="AK8" s="65" t="s">
        <v>5</v>
      </c>
      <c r="AL8" s="65" t="s">
        <v>7</v>
      </c>
      <c r="AM8" s="65" t="s">
        <v>6</v>
      </c>
      <c r="AN8" s="65" t="s">
        <v>9</v>
      </c>
      <c r="AO8" s="65" t="s">
        <v>10</v>
      </c>
      <c r="AP8" s="65" t="s">
        <v>8</v>
      </c>
      <c r="AQ8" s="65" t="s">
        <v>14</v>
      </c>
      <c r="AR8" s="65" t="s">
        <v>11</v>
      </c>
      <c r="AS8" s="65" t="s">
        <v>12</v>
      </c>
      <c r="AT8" s="65" t="s">
        <v>50</v>
      </c>
      <c r="AU8" s="65" t="s">
        <v>51</v>
      </c>
      <c r="AV8" s="65" t="s">
        <v>52</v>
      </c>
      <c r="AW8" s="65" t="s">
        <v>13</v>
      </c>
      <c r="AY8" s="243" t="s">
        <v>15</v>
      </c>
      <c r="AZ8" s="243"/>
    </row>
    <row r="9" spans="1:52" x14ac:dyDescent="0.3">
      <c r="A9" s="21"/>
      <c r="B9" s="16"/>
      <c r="C9" s="23" t="s">
        <v>18</v>
      </c>
      <c r="D9" s="23" t="s">
        <v>114</v>
      </c>
      <c r="E9" s="23" t="s">
        <v>18</v>
      </c>
      <c r="F9" s="23" t="s">
        <v>114</v>
      </c>
      <c r="G9" s="23" t="s">
        <v>18</v>
      </c>
      <c r="H9" s="23" t="s">
        <v>114</v>
      </c>
      <c r="I9" s="23" t="s">
        <v>18</v>
      </c>
      <c r="J9" s="23" t="s">
        <v>114</v>
      </c>
      <c r="K9" s="23" t="s">
        <v>18</v>
      </c>
      <c r="L9" s="23" t="s">
        <v>114</v>
      </c>
      <c r="M9" s="23" t="s">
        <v>18</v>
      </c>
      <c r="N9" s="23" t="s">
        <v>114</v>
      </c>
      <c r="O9" s="23" t="s">
        <v>18</v>
      </c>
      <c r="P9" s="23" t="s">
        <v>114</v>
      </c>
      <c r="Q9" s="23" t="s">
        <v>18</v>
      </c>
      <c r="R9" s="23" t="s">
        <v>114</v>
      </c>
      <c r="S9" s="23" t="s">
        <v>18</v>
      </c>
      <c r="T9" s="23" t="s">
        <v>114</v>
      </c>
      <c r="U9" s="23" t="s">
        <v>18</v>
      </c>
      <c r="V9" s="23" t="s">
        <v>114</v>
      </c>
      <c r="W9" s="23" t="s">
        <v>18</v>
      </c>
      <c r="X9" s="23" t="s">
        <v>114</v>
      </c>
      <c r="Y9" s="23" t="s">
        <v>18</v>
      </c>
      <c r="Z9" s="23" t="s">
        <v>114</v>
      </c>
      <c r="AA9" s="23" t="s">
        <v>18</v>
      </c>
      <c r="AB9" s="23" t="s">
        <v>114</v>
      </c>
      <c r="AC9" s="23" t="s">
        <v>18</v>
      </c>
      <c r="AD9" s="23" t="s">
        <v>114</v>
      </c>
      <c r="AE9" s="5"/>
      <c r="AF9" s="5"/>
      <c r="AG9" s="5"/>
      <c r="AH9" s="111" t="s">
        <v>238</v>
      </c>
      <c r="AI9" s="7" t="str">
        <f>B10</f>
        <v>Quarter 1</v>
      </c>
      <c r="AJ9" s="5">
        <f>C10+D10</f>
        <v>0</v>
      </c>
      <c r="AK9" s="5">
        <f>E10+F10</f>
        <v>0</v>
      </c>
      <c r="AL9" s="5">
        <f>G10+H10</f>
        <v>0</v>
      </c>
      <c r="AM9" s="5">
        <f>I10+J10</f>
        <v>0</v>
      </c>
      <c r="AN9" s="5">
        <f>K10+L10</f>
        <v>0</v>
      </c>
      <c r="AO9" s="5">
        <f>M10+N10</f>
        <v>0</v>
      </c>
      <c r="AP9">
        <f>O10+P10</f>
        <v>0</v>
      </c>
      <c r="AQ9">
        <f>Q10+R10</f>
        <v>0</v>
      </c>
      <c r="AR9">
        <f>S10+T10</f>
        <v>0</v>
      </c>
      <c r="AS9">
        <f>U10+V10</f>
        <v>0</v>
      </c>
      <c r="AT9">
        <f>W10+X10</f>
        <v>0</v>
      </c>
      <c r="AU9">
        <f>Y10+Z10</f>
        <v>0</v>
      </c>
      <c r="AV9">
        <f>AA10+AB10</f>
        <v>0</v>
      </c>
      <c r="AW9">
        <f>AC10+AD10</f>
        <v>0</v>
      </c>
      <c r="AY9" s="147" t="s">
        <v>18</v>
      </c>
      <c r="AZ9" s="147" t="s">
        <v>327</v>
      </c>
    </row>
    <row r="10" spans="1:52" x14ac:dyDescent="0.3">
      <c r="A10" s="5"/>
      <c r="B10" s="7" t="s">
        <v>307</v>
      </c>
      <c r="C10" s="7"/>
      <c r="D10" s="7"/>
      <c r="E10" s="7"/>
      <c r="F10" s="7"/>
      <c r="G10" s="7"/>
      <c r="H10" s="7"/>
      <c r="I10" s="7"/>
      <c r="J10" s="7"/>
      <c r="K10" s="7"/>
      <c r="L10" s="7"/>
      <c r="AE10">
        <f>SUM(C10:AD10)</f>
        <v>0</v>
      </c>
      <c r="AH10" s="111" t="s">
        <v>239</v>
      </c>
      <c r="AI10" s="7" t="str">
        <f>B11</f>
        <v>Quarter 2</v>
      </c>
      <c r="AJ10" s="5">
        <f>C11+D11</f>
        <v>0</v>
      </c>
      <c r="AK10" s="5">
        <f>E11+F11</f>
        <v>0</v>
      </c>
      <c r="AL10" s="5">
        <f>G11+H11</f>
        <v>0</v>
      </c>
      <c r="AM10" s="5">
        <f>I11+J11</f>
        <v>0</v>
      </c>
      <c r="AN10" s="5">
        <f>K11+L11</f>
        <v>0</v>
      </c>
      <c r="AO10" s="5">
        <f>M11+N11</f>
        <v>0</v>
      </c>
      <c r="AP10">
        <f>O11+P11</f>
        <v>0</v>
      </c>
      <c r="AQ10">
        <f>Q11+R11</f>
        <v>0</v>
      </c>
      <c r="AR10">
        <f>S11+T11</f>
        <v>0</v>
      </c>
      <c r="AS10">
        <f>U11+V11</f>
        <v>0</v>
      </c>
      <c r="AT10">
        <f>W11+X11</f>
        <v>0</v>
      </c>
      <c r="AU10">
        <f>Y11+Z11</f>
        <v>0</v>
      </c>
      <c r="AV10">
        <f>AA11+AB11</f>
        <v>0</v>
      </c>
      <c r="AW10">
        <f>AC11+AD11</f>
        <v>0</v>
      </c>
      <c r="AY10">
        <f>C14+E14+G14+I14+K14+M14+O14+Q14+S14+U14+W14+Y14+AA14+AC14</f>
        <v>0</v>
      </c>
      <c r="AZ10">
        <f>D14+F14+H14+J14+L14+N14+P14+R14+T14+V14+X14+Z14+AB14+AD14</f>
        <v>0</v>
      </c>
    </row>
    <row r="11" spans="1:52" x14ac:dyDescent="0.3">
      <c r="A11" s="5"/>
      <c r="B11" s="7" t="s">
        <v>308</v>
      </c>
      <c r="C11" s="7"/>
      <c r="D11" s="7"/>
      <c r="E11" s="7"/>
      <c r="F11" s="7"/>
      <c r="G11" s="7"/>
      <c r="H11" s="7"/>
      <c r="I11" s="7"/>
      <c r="J11" s="7"/>
      <c r="K11" s="7"/>
      <c r="L11" s="7"/>
      <c r="M11" s="7"/>
      <c r="N11" s="7"/>
      <c r="O11" s="7"/>
      <c r="P11" s="7"/>
      <c r="Q11" s="7"/>
      <c r="R11" s="7"/>
      <c r="S11" s="7"/>
      <c r="T11" s="7"/>
      <c r="U11" s="7"/>
      <c r="V11" s="7"/>
      <c r="W11" s="8"/>
      <c r="X11" s="8"/>
      <c r="Y11" s="8"/>
      <c r="Z11" s="8"/>
      <c r="AA11" s="8"/>
      <c r="AB11" s="8"/>
      <c r="AC11" s="8"/>
      <c r="AD11" s="8"/>
      <c r="AE11">
        <f>SUM(C11:AD11)</f>
        <v>0</v>
      </c>
      <c r="AH11" s="111" t="s">
        <v>240</v>
      </c>
      <c r="AI11" s="7" t="str">
        <f>B12</f>
        <v>Quarter 3</v>
      </c>
      <c r="AJ11" s="5">
        <f>C12+D12</f>
        <v>0</v>
      </c>
      <c r="AK11" s="5">
        <f>E12+F12</f>
        <v>0</v>
      </c>
      <c r="AL11" s="5">
        <f>G12+H12</f>
        <v>0</v>
      </c>
      <c r="AM11" s="5">
        <f>I12+J12</f>
        <v>0</v>
      </c>
      <c r="AN11" s="5">
        <f>K12+L12</f>
        <v>0</v>
      </c>
      <c r="AO11" s="5">
        <f>M12+N12</f>
        <v>0</v>
      </c>
      <c r="AP11">
        <f>O12+P12</f>
        <v>0</v>
      </c>
      <c r="AQ11">
        <f>Q12+R12</f>
        <v>0</v>
      </c>
      <c r="AR11">
        <f>S12+T12</f>
        <v>0</v>
      </c>
      <c r="AS11">
        <f>U12+V12</f>
        <v>0</v>
      </c>
      <c r="AT11">
        <f>W12+X12</f>
        <v>0</v>
      </c>
      <c r="AU11">
        <f>Y12+Z12</f>
        <v>0</v>
      </c>
      <c r="AV11">
        <f>AA12+AB12</f>
        <v>0</v>
      </c>
      <c r="AW11">
        <f>AC12+AD12</f>
        <v>0</v>
      </c>
    </row>
    <row r="12" spans="1:52" x14ac:dyDescent="0.3">
      <c r="A12" s="5"/>
      <c r="B12" s="7" t="s">
        <v>309</v>
      </c>
      <c r="C12" s="7"/>
      <c r="D12" s="7"/>
      <c r="E12" s="7"/>
      <c r="F12" s="7"/>
      <c r="G12" s="7"/>
      <c r="H12" s="7"/>
      <c r="I12" s="7"/>
      <c r="J12" s="7"/>
      <c r="K12" s="7"/>
      <c r="L12" s="7"/>
      <c r="M12" s="7"/>
      <c r="N12" s="7"/>
      <c r="O12" s="7"/>
      <c r="P12" s="7"/>
      <c r="Q12" s="7"/>
      <c r="R12" s="7"/>
      <c r="S12" s="7"/>
      <c r="T12" s="7"/>
      <c r="U12" s="7"/>
      <c r="V12" s="7"/>
      <c r="W12" s="8"/>
      <c r="X12" s="8"/>
      <c r="Y12" s="8"/>
      <c r="Z12" s="8"/>
      <c r="AA12" s="8"/>
      <c r="AB12" s="8"/>
      <c r="AC12" s="8"/>
      <c r="AD12" s="8"/>
      <c r="AE12">
        <f>SUM(C12:AD12)</f>
        <v>0</v>
      </c>
      <c r="AH12" s="111" t="s">
        <v>241</v>
      </c>
      <c r="AI12" s="7" t="str">
        <f>B13</f>
        <v>Quarter 4</v>
      </c>
      <c r="AJ12" s="5">
        <f>C13+D13</f>
        <v>0</v>
      </c>
      <c r="AK12" s="5">
        <f>E13+F13</f>
        <v>0</v>
      </c>
      <c r="AL12" s="5">
        <f>G13+H13</f>
        <v>0</v>
      </c>
      <c r="AM12" s="5">
        <f>I13+J13</f>
        <v>0</v>
      </c>
      <c r="AN12" s="5">
        <f>K13+L13</f>
        <v>0</v>
      </c>
      <c r="AO12" s="5">
        <f>M13+N13</f>
        <v>0</v>
      </c>
      <c r="AP12">
        <f>O13+P13</f>
        <v>0</v>
      </c>
      <c r="AQ12">
        <f>Q13+R13</f>
        <v>0</v>
      </c>
      <c r="AR12">
        <f>S13+T13</f>
        <v>0</v>
      </c>
      <c r="AS12">
        <f>U13+V13</f>
        <v>0</v>
      </c>
      <c r="AT12">
        <f>W13+X13</f>
        <v>0</v>
      </c>
      <c r="AU12">
        <f>Y13+Z13</f>
        <v>0</v>
      </c>
      <c r="AV12">
        <f>AA13+AB13</f>
        <v>0</v>
      </c>
      <c r="AW12">
        <f>AC13+AD13</f>
        <v>0</v>
      </c>
    </row>
    <row r="13" spans="1:52" x14ac:dyDescent="0.3">
      <c r="A13" s="5"/>
      <c r="B13" s="7" t="s">
        <v>310</v>
      </c>
      <c r="C13" s="7"/>
      <c r="D13" s="7"/>
      <c r="E13" s="7"/>
      <c r="F13" s="7"/>
      <c r="G13" s="7"/>
      <c r="H13" s="7"/>
      <c r="I13" s="7"/>
      <c r="J13" s="7"/>
      <c r="K13" s="7"/>
      <c r="L13" s="7"/>
      <c r="M13" s="7"/>
      <c r="N13" s="7"/>
      <c r="O13" s="7"/>
      <c r="P13" s="7"/>
      <c r="Q13" s="7"/>
      <c r="R13" s="7"/>
      <c r="S13" s="7"/>
      <c r="T13" s="7"/>
      <c r="U13" s="7"/>
      <c r="V13" s="7"/>
      <c r="W13" s="8"/>
      <c r="X13" s="8"/>
      <c r="Y13" s="8"/>
      <c r="Z13" s="8"/>
      <c r="AA13" s="8"/>
      <c r="AB13" s="8"/>
      <c r="AC13" s="8"/>
      <c r="AD13" s="8"/>
      <c r="AE13">
        <f>SUM(C13:AD13)</f>
        <v>0</v>
      </c>
      <c r="AH13" s="111" t="s">
        <v>242</v>
      </c>
      <c r="AI13" s="7" t="s">
        <v>15</v>
      </c>
      <c r="AJ13" s="8">
        <f>SUM(AJ9:AJ12)</f>
        <v>0</v>
      </c>
      <c r="AK13" s="8">
        <f t="shared" ref="AK13:AW13" si="0">SUM(AK9:AK12)</f>
        <v>0</v>
      </c>
      <c r="AL13" s="8">
        <f t="shared" si="0"/>
        <v>0</v>
      </c>
      <c r="AM13" s="8">
        <f t="shared" si="0"/>
        <v>0</v>
      </c>
      <c r="AN13" s="8">
        <f t="shared" si="0"/>
        <v>0</v>
      </c>
      <c r="AO13" s="8">
        <f t="shared" si="0"/>
        <v>0</v>
      </c>
      <c r="AP13" s="8">
        <f t="shared" si="0"/>
        <v>0</v>
      </c>
      <c r="AQ13" s="8">
        <f t="shared" si="0"/>
        <v>0</v>
      </c>
      <c r="AR13" s="8">
        <f t="shared" si="0"/>
        <v>0</v>
      </c>
      <c r="AS13" s="8">
        <f t="shared" si="0"/>
        <v>0</v>
      </c>
      <c r="AT13" s="8">
        <f t="shared" si="0"/>
        <v>0</v>
      </c>
      <c r="AU13" s="8">
        <f t="shared" si="0"/>
        <v>0</v>
      </c>
      <c r="AV13" s="8">
        <f t="shared" si="0"/>
        <v>0</v>
      </c>
      <c r="AW13" s="8">
        <f t="shared" si="0"/>
        <v>0</v>
      </c>
    </row>
    <row r="14" spans="1:52" x14ac:dyDescent="0.3">
      <c r="A14" s="5"/>
      <c r="B14" s="7" t="s">
        <v>15</v>
      </c>
      <c r="C14" s="7">
        <f t="shared" ref="C14:AD14" si="1">SUM(C10:C13)</f>
        <v>0</v>
      </c>
      <c r="D14" s="7">
        <f t="shared" si="1"/>
        <v>0</v>
      </c>
      <c r="E14" s="7">
        <f t="shared" si="1"/>
        <v>0</v>
      </c>
      <c r="F14" s="7">
        <f t="shared" si="1"/>
        <v>0</v>
      </c>
      <c r="G14" s="7">
        <f t="shared" si="1"/>
        <v>0</v>
      </c>
      <c r="H14" s="7">
        <f t="shared" si="1"/>
        <v>0</v>
      </c>
      <c r="I14" s="7">
        <f t="shared" si="1"/>
        <v>0</v>
      </c>
      <c r="J14" s="7">
        <f t="shared" si="1"/>
        <v>0</v>
      </c>
      <c r="K14" s="7">
        <f t="shared" si="1"/>
        <v>0</v>
      </c>
      <c r="L14" s="7">
        <f t="shared" si="1"/>
        <v>0</v>
      </c>
      <c r="M14" s="7">
        <f t="shared" si="1"/>
        <v>0</v>
      </c>
      <c r="N14" s="7">
        <f t="shared" si="1"/>
        <v>0</v>
      </c>
      <c r="O14" s="7">
        <f t="shared" si="1"/>
        <v>0</v>
      </c>
      <c r="P14" s="7">
        <f t="shared" si="1"/>
        <v>0</v>
      </c>
      <c r="Q14" s="7">
        <f t="shared" si="1"/>
        <v>0</v>
      </c>
      <c r="R14" s="7">
        <f t="shared" si="1"/>
        <v>0</v>
      </c>
      <c r="S14" s="7">
        <f t="shared" si="1"/>
        <v>0</v>
      </c>
      <c r="T14" s="7">
        <f t="shared" si="1"/>
        <v>0</v>
      </c>
      <c r="U14" s="7">
        <f t="shared" si="1"/>
        <v>0</v>
      </c>
      <c r="V14" s="7">
        <f t="shared" si="1"/>
        <v>0</v>
      </c>
      <c r="W14" s="7">
        <f t="shared" si="1"/>
        <v>0</v>
      </c>
      <c r="X14" s="7">
        <f t="shared" si="1"/>
        <v>0</v>
      </c>
      <c r="Y14" s="7">
        <f t="shared" si="1"/>
        <v>0</v>
      </c>
      <c r="Z14" s="7">
        <f t="shared" si="1"/>
        <v>0</v>
      </c>
      <c r="AA14" s="7">
        <f t="shared" si="1"/>
        <v>0</v>
      </c>
      <c r="AB14" s="7">
        <f t="shared" si="1"/>
        <v>0</v>
      </c>
      <c r="AC14" s="7">
        <f t="shared" si="1"/>
        <v>0</v>
      </c>
      <c r="AD14" s="7">
        <f t="shared" si="1"/>
        <v>0</v>
      </c>
      <c r="AE14" s="7">
        <f>SUM(C14:AD14)</f>
        <v>0</v>
      </c>
      <c r="AH14" s="111" t="s">
        <v>243</v>
      </c>
      <c r="AI14" s="6"/>
      <c r="AJ14" s="8"/>
      <c r="AK14" s="8"/>
      <c r="AL14" s="8"/>
      <c r="AM14" s="8"/>
      <c r="AN14" s="8"/>
      <c r="AO14" s="8"/>
    </row>
    <row r="15" spans="1:52" x14ac:dyDescent="0.3">
      <c r="A15" s="5"/>
      <c r="B15" s="7"/>
      <c r="C15" s="7"/>
      <c r="D15" s="7"/>
      <c r="E15" s="7"/>
      <c r="F15" s="7"/>
      <c r="G15" s="7"/>
      <c r="H15" s="7"/>
      <c r="I15" s="7"/>
      <c r="J15" s="7"/>
      <c r="K15" s="7"/>
      <c r="L15" s="7"/>
      <c r="M15" s="7"/>
      <c r="N15" s="7"/>
      <c r="O15" s="7"/>
      <c r="P15" s="7"/>
      <c r="Q15" s="7"/>
      <c r="R15" s="7"/>
      <c r="S15" s="7"/>
      <c r="T15" s="7"/>
      <c r="U15" s="7"/>
      <c r="V15" s="7"/>
      <c r="W15" s="5"/>
      <c r="X15" s="5"/>
      <c r="Y15" s="5"/>
      <c r="Z15" s="5"/>
      <c r="AA15" s="5"/>
      <c r="AB15" s="5"/>
      <c r="AC15" s="5"/>
      <c r="AD15" s="5"/>
      <c r="AE15" s="5"/>
      <c r="AF15" s="5"/>
      <c r="AG15" s="5"/>
      <c r="AH15" s="111" t="s">
        <v>244</v>
      </c>
      <c r="AI15" s="5"/>
      <c r="AJ15" s="5"/>
      <c r="AK15" s="5"/>
      <c r="AL15" s="5"/>
      <c r="AM15" s="5"/>
      <c r="AN15" s="5"/>
      <c r="AO15" s="5"/>
    </row>
    <row r="16" spans="1:52" x14ac:dyDescent="0.3">
      <c r="A16" s="84" t="s">
        <v>16</v>
      </c>
      <c r="B16" s="13" t="s">
        <v>213</v>
      </c>
      <c r="C16" s="7"/>
      <c r="D16" s="7"/>
      <c r="E16" s="7"/>
      <c r="F16" s="7"/>
      <c r="G16" s="7"/>
      <c r="H16" s="7"/>
      <c r="I16" s="7"/>
      <c r="K16" s="7"/>
      <c r="L16" s="7"/>
      <c r="M16" s="7"/>
      <c r="N16" s="7"/>
      <c r="O16" s="7"/>
      <c r="P16" s="7"/>
      <c r="Q16" s="7"/>
      <c r="R16" s="7"/>
      <c r="S16" s="7"/>
      <c r="T16" s="7"/>
      <c r="U16" s="7"/>
      <c r="V16" s="7"/>
      <c r="W16" s="5"/>
      <c r="X16" s="5"/>
      <c r="Y16" s="5"/>
      <c r="Z16" s="5"/>
      <c r="AA16" s="5"/>
      <c r="AB16" s="5"/>
      <c r="AC16" s="5"/>
      <c r="AD16" s="5"/>
      <c r="AE16" s="5"/>
      <c r="AF16" s="5"/>
      <c r="AG16" s="5"/>
      <c r="AH16" s="111" t="s">
        <v>245</v>
      </c>
      <c r="AI16" s="5"/>
      <c r="AJ16" s="5"/>
      <c r="AK16" s="5"/>
      <c r="AL16" s="5"/>
      <c r="AM16" s="5"/>
      <c r="AN16" s="5"/>
      <c r="AO16" s="5"/>
    </row>
    <row r="17" spans="1:41" x14ac:dyDescent="0.3">
      <c r="A17" s="20"/>
      <c r="B17" s="87" t="s">
        <v>220</v>
      </c>
      <c r="C17" s="7"/>
      <c r="D17" s="7"/>
      <c r="E17" s="7"/>
      <c r="F17" s="7"/>
      <c r="G17" s="7"/>
      <c r="H17" s="7"/>
      <c r="I17" s="7"/>
      <c r="K17" s="7"/>
      <c r="L17" s="7"/>
      <c r="M17" s="7"/>
      <c r="N17" s="7"/>
      <c r="O17" s="7"/>
      <c r="P17" s="7"/>
      <c r="Q17" s="7"/>
      <c r="R17" s="7"/>
      <c r="S17" s="7"/>
      <c r="T17" s="7"/>
      <c r="U17" s="7"/>
      <c r="V17" s="7"/>
      <c r="W17" s="5"/>
      <c r="X17" s="5"/>
      <c r="Y17" s="5"/>
      <c r="Z17" s="5"/>
      <c r="AA17" s="5"/>
      <c r="AB17" s="5"/>
      <c r="AC17" s="5"/>
      <c r="AD17" s="5"/>
      <c r="AE17" s="5"/>
      <c r="AF17" s="5"/>
      <c r="AG17" s="5"/>
      <c r="AH17" s="111" t="s">
        <v>246</v>
      </c>
      <c r="AI17" s="5"/>
      <c r="AJ17" s="5"/>
      <c r="AK17" s="5"/>
      <c r="AL17" s="5"/>
      <c r="AM17" s="5"/>
      <c r="AN17" s="5"/>
      <c r="AO17" s="5"/>
    </row>
    <row r="18" spans="1:41" ht="15" thickBot="1" x14ac:dyDescent="0.35">
      <c r="A18" s="5"/>
      <c r="B18" s="6"/>
      <c r="C18" s="7"/>
      <c r="D18" s="7"/>
      <c r="E18" s="7"/>
      <c r="F18" s="7"/>
      <c r="G18" s="7"/>
      <c r="H18" s="7"/>
      <c r="I18" s="7"/>
      <c r="J18" s="7"/>
      <c r="K18" s="7"/>
      <c r="L18" s="7"/>
      <c r="M18" s="7"/>
      <c r="N18" s="7"/>
      <c r="O18" s="7"/>
      <c r="P18" s="7"/>
      <c r="Q18" s="7"/>
      <c r="R18" s="7"/>
      <c r="S18" s="7"/>
      <c r="T18" s="7"/>
      <c r="U18" s="7"/>
      <c r="V18" s="7"/>
      <c r="W18" s="5"/>
      <c r="X18" s="5"/>
      <c r="Y18" s="5"/>
      <c r="Z18" s="5"/>
      <c r="AA18" s="5"/>
      <c r="AB18" s="5"/>
      <c r="AC18" s="5"/>
      <c r="AD18" s="5"/>
      <c r="AE18" s="5"/>
      <c r="AF18" s="5"/>
      <c r="AG18" s="5"/>
      <c r="AH18" s="111" t="s">
        <v>244</v>
      </c>
      <c r="AI18" s="5"/>
      <c r="AJ18" s="5"/>
      <c r="AK18" s="5"/>
      <c r="AL18" s="5"/>
      <c r="AM18" s="5"/>
      <c r="AN18" s="5"/>
      <c r="AO18" s="5"/>
    </row>
    <row r="19" spans="1:41" ht="28.2" customHeight="1" thickBot="1" x14ac:dyDescent="0.35">
      <c r="A19" s="5"/>
      <c r="B19" s="97" t="s">
        <v>216</v>
      </c>
      <c r="C19" s="97" t="s">
        <v>217</v>
      </c>
      <c r="D19" s="97" t="s">
        <v>218</v>
      </c>
      <c r="E19" s="97" t="s">
        <v>219</v>
      </c>
      <c r="F19" s="7"/>
      <c r="G19" s="7"/>
      <c r="H19" s="7"/>
      <c r="I19" s="7"/>
      <c r="J19" s="7"/>
      <c r="K19" s="7"/>
      <c r="L19" s="7"/>
      <c r="M19" s="7"/>
      <c r="N19" s="7"/>
      <c r="O19" s="7"/>
      <c r="P19" s="7"/>
      <c r="Q19" s="7"/>
      <c r="R19" s="7"/>
      <c r="S19" s="7"/>
      <c r="T19" s="7"/>
      <c r="U19" s="7"/>
      <c r="V19" s="7"/>
      <c r="W19" s="5"/>
      <c r="X19" s="5"/>
      <c r="Y19" s="5"/>
      <c r="Z19" s="5"/>
      <c r="AA19" s="5"/>
      <c r="AB19" s="5"/>
      <c r="AC19" s="5"/>
      <c r="AD19" s="5"/>
      <c r="AE19" s="5"/>
      <c r="AF19" s="5"/>
      <c r="AG19" s="5"/>
      <c r="AH19" s="119" t="s">
        <v>247</v>
      </c>
      <c r="AI19" s="5"/>
      <c r="AJ19" s="5"/>
      <c r="AK19" s="5"/>
      <c r="AL19" s="5"/>
      <c r="AM19" s="5"/>
      <c r="AN19" s="5"/>
      <c r="AO19" s="5"/>
    </row>
    <row r="20" spans="1:41" x14ac:dyDescent="0.3">
      <c r="A20" s="5"/>
      <c r="B20" s="5">
        <v>99201</v>
      </c>
      <c r="C20" s="125">
        <f>SUM(D20:E20)</f>
        <v>0</v>
      </c>
      <c r="D20" s="125"/>
      <c r="E20" s="125"/>
      <c r="F20" s="7"/>
      <c r="G20" s="7"/>
      <c r="H20" s="7"/>
      <c r="I20" s="7"/>
      <c r="J20" s="7"/>
      <c r="K20" s="7"/>
      <c r="L20" s="7"/>
      <c r="M20" s="7"/>
      <c r="N20" s="7"/>
      <c r="O20" s="7"/>
      <c r="P20" s="7"/>
      <c r="Q20" s="7"/>
      <c r="R20" s="7"/>
      <c r="S20" s="7"/>
      <c r="T20" s="7"/>
      <c r="U20" s="7"/>
      <c r="V20" s="7"/>
      <c r="W20" s="5"/>
      <c r="X20" s="5"/>
      <c r="Y20" s="5"/>
      <c r="Z20" s="5"/>
      <c r="AA20" s="5"/>
      <c r="AB20" s="5"/>
      <c r="AC20" s="5"/>
      <c r="AD20" s="5"/>
      <c r="AE20" s="5"/>
      <c r="AF20" s="5"/>
      <c r="AG20" s="5"/>
      <c r="AH20" s="113"/>
      <c r="AI20" s="5"/>
      <c r="AJ20" s="5"/>
      <c r="AK20" s="5"/>
      <c r="AL20" s="5"/>
      <c r="AM20" s="5"/>
      <c r="AN20" s="5"/>
      <c r="AO20" s="5"/>
    </row>
    <row r="21" spans="1:41" x14ac:dyDescent="0.3">
      <c r="A21" s="5"/>
      <c r="B21" s="5">
        <v>99202</v>
      </c>
      <c r="C21" s="125">
        <f>SUM(D21:E21)</f>
        <v>0</v>
      </c>
      <c r="D21" s="125"/>
      <c r="E21" s="125"/>
      <c r="F21" s="7"/>
      <c r="G21" s="7"/>
      <c r="H21" s="7"/>
      <c r="I21" s="7"/>
      <c r="J21" s="7"/>
      <c r="K21" s="7"/>
      <c r="L21" s="7"/>
      <c r="M21" s="7"/>
      <c r="N21" s="7"/>
      <c r="O21" s="7"/>
      <c r="P21" s="7"/>
      <c r="Q21" s="7"/>
      <c r="R21" s="7"/>
      <c r="S21" s="7"/>
      <c r="T21" s="7"/>
      <c r="U21" s="7"/>
      <c r="V21" s="7"/>
      <c r="W21" s="5"/>
      <c r="X21" s="5"/>
      <c r="Y21" s="5"/>
      <c r="Z21" s="5"/>
      <c r="AA21" s="5"/>
      <c r="AB21" s="5"/>
      <c r="AC21" s="5"/>
      <c r="AD21" s="5"/>
      <c r="AE21" s="5"/>
      <c r="AF21" s="5"/>
      <c r="AG21" s="5"/>
      <c r="AH21" s="113"/>
      <c r="AI21" s="5"/>
      <c r="AJ21" s="5"/>
      <c r="AK21" s="5"/>
      <c r="AL21" s="5"/>
      <c r="AM21" s="5"/>
      <c r="AN21" s="5"/>
      <c r="AO21" s="5"/>
    </row>
    <row r="22" spans="1:41" x14ac:dyDescent="0.3">
      <c r="A22" s="5"/>
      <c r="B22" s="5">
        <v>99203</v>
      </c>
      <c r="C22" s="125">
        <f t="shared" ref="C22:C44" si="2">SUM(D22:E22)</f>
        <v>0</v>
      </c>
      <c r="D22" s="125"/>
      <c r="E22" s="125"/>
      <c r="F22" s="7"/>
      <c r="G22" s="7"/>
      <c r="H22" s="7"/>
      <c r="I22" s="7"/>
      <c r="J22" s="7"/>
      <c r="K22" s="7"/>
      <c r="L22" s="7"/>
      <c r="M22" s="7"/>
      <c r="N22" s="7"/>
      <c r="O22" s="7"/>
      <c r="P22" s="7"/>
      <c r="Q22" s="7"/>
      <c r="R22" s="7"/>
      <c r="S22" s="7"/>
      <c r="T22" s="7"/>
      <c r="U22" s="7"/>
      <c r="V22" s="7"/>
      <c r="W22" s="5"/>
      <c r="X22" s="5"/>
      <c r="Y22" s="5"/>
      <c r="Z22" s="5"/>
      <c r="AA22" s="5"/>
      <c r="AB22" s="5"/>
      <c r="AC22" s="5"/>
      <c r="AD22" s="5"/>
      <c r="AE22" s="5"/>
      <c r="AF22" s="5"/>
      <c r="AG22" s="5"/>
      <c r="AH22" s="113"/>
      <c r="AI22" s="5"/>
      <c r="AJ22" s="5"/>
      <c r="AK22" s="5"/>
      <c r="AL22" s="5"/>
      <c r="AM22" s="5"/>
      <c r="AN22" s="5"/>
      <c r="AO22" s="5"/>
    </row>
    <row r="23" spans="1:41" x14ac:dyDescent="0.3">
      <c r="A23" s="5"/>
      <c r="B23" s="5">
        <v>99204</v>
      </c>
      <c r="C23" s="125">
        <f t="shared" si="2"/>
        <v>0</v>
      </c>
      <c r="D23" s="125"/>
      <c r="E23" s="125"/>
      <c r="F23" s="7"/>
      <c r="G23" s="7"/>
      <c r="H23" s="7"/>
      <c r="I23" s="7"/>
      <c r="J23" s="7"/>
      <c r="K23" s="7"/>
      <c r="L23" s="7"/>
      <c r="M23" s="7"/>
      <c r="N23" s="7"/>
      <c r="O23" s="7"/>
      <c r="P23" s="7"/>
      <c r="Q23" s="7"/>
      <c r="R23" s="7"/>
      <c r="S23" s="7"/>
      <c r="T23" s="7"/>
      <c r="U23" s="7"/>
      <c r="V23" s="7"/>
      <c r="W23" s="5"/>
      <c r="X23" s="5"/>
      <c r="Y23" s="5"/>
      <c r="Z23" s="5"/>
      <c r="AA23" s="5"/>
      <c r="AB23" s="5"/>
      <c r="AC23" s="5"/>
      <c r="AD23" s="5"/>
      <c r="AE23" s="5"/>
      <c r="AF23" s="5"/>
      <c r="AG23" s="5"/>
      <c r="AH23" s="113"/>
      <c r="AI23" s="5"/>
      <c r="AJ23" s="5"/>
      <c r="AK23" s="5"/>
      <c r="AL23" s="5"/>
      <c r="AM23" s="5"/>
      <c r="AN23" s="5"/>
      <c r="AO23" s="5"/>
    </row>
    <row r="24" spans="1:41" x14ac:dyDescent="0.3">
      <c r="A24" s="5"/>
      <c r="B24" s="5">
        <v>99205</v>
      </c>
      <c r="C24" s="125">
        <f t="shared" si="2"/>
        <v>0</v>
      </c>
      <c r="D24" s="125"/>
      <c r="E24" s="125"/>
      <c r="F24" s="7"/>
      <c r="G24" s="7"/>
      <c r="H24" s="7"/>
      <c r="I24" s="7"/>
      <c r="J24" s="7"/>
      <c r="K24" s="7"/>
      <c r="L24" s="7"/>
      <c r="M24" s="7"/>
      <c r="N24" s="7"/>
      <c r="O24" s="7"/>
      <c r="P24" s="7"/>
      <c r="Q24" s="7"/>
      <c r="R24" s="7"/>
      <c r="S24" s="7"/>
      <c r="T24" s="7"/>
      <c r="U24" s="7"/>
      <c r="V24" s="7"/>
      <c r="W24" s="5"/>
      <c r="X24" s="5"/>
      <c r="Y24" s="5"/>
      <c r="Z24" s="5"/>
      <c r="AA24" s="5"/>
      <c r="AB24" s="5"/>
      <c r="AC24" s="5"/>
      <c r="AD24" s="5"/>
      <c r="AE24" s="5"/>
      <c r="AF24" s="5"/>
      <c r="AG24" s="5"/>
      <c r="AH24" s="113"/>
      <c r="AI24" s="5"/>
      <c r="AJ24" s="5"/>
      <c r="AK24" s="5"/>
      <c r="AL24" s="5"/>
      <c r="AM24" s="5"/>
      <c r="AN24" s="5"/>
      <c r="AO24" s="5"/>
    </row>
    <row r="25" spans="1:41" x14ac:dyDescent="0.3">
      <c r="A25" s="5"/>
      <c r="B25" s="5">
        <v>99211</v>
      </c>
      <c r="C25" s="125">
        <f t="shared" si="2"/>
        <v>0</v>
      </c>
      <c r="D25" s="125"/>
      <c r="E25" s="125"/>
      <c r="F25" s="7"/>
      <c r="G25" s="7"/>
      <c r="H25" s="7"/>
      <c r="I25" s="7"/>
      <c r="J25" s="7"/>
      <c r="K25" s="7"/>
      <c r="L25" s="7"/>
      <c r="M25" s="7"/>
      <c r="N25" s="7"/>
      <c r="O25" s="7"/>
      <c r="P25" s="7"/>
      <c r="Q25" s="7"/>
      <c r="R25" s="7"/>
      <c r="S25" s="7"/>
      <c r="T25" s="7"/>
      <c r="U25" s="7"/>
      <c r="V25" s="7"/>
      <c r="W25" s="5"/>
      <c r="X25" s="5"/>
      <c r="Y25" s="5"/>
      <c r="Z25" s="5"/>
      <c r="AA25" s="5"/>
      <c r="AB25" s="5"/>
      <c r="AC25" s="5"/>
      <c r="AD25" s="5"/>
      <c r="AE25" s="5"/>
      <c r="AF25" s="5"/>
      <c r="AG25" s="5"/>
      <c r="AH25" s="113"/>
      <c r="AI25" s="5"/>
      <c r="AJ25" s="5"/>
      <c r="AK25" s="5"/>
      <c r="AL25" s="5"/>
      <c r="AM25" s="5"/>
      <c r="AN25" s="5"/>
      <c r="AO25" s="5"/>
    </row>
    <row r="26" spans="1:41" x14ac:dyDescent="0.3">
      <c r="A26" s="5"/>
      <c r="B26" s="5">
        <v>99212</v>
      </c>
      <c r="C26" s="125">
        <f t="shared" si="2"/>
        <v>0</v>
      </c>
      <c r="D26" s="125"/>
      <c r="E26" s="125"/>
      <c r="F26" s="7"/>
      <c r="G26" s="7"/>
      <c r="H26" s="7"/>
      <c r="I26" s="7"/>
      <c r="J26" s="7"/>
      <c r="K26" s="7"/>
      <c r="L26" s="7"/>
      <c r="M26" s="7"/>
      <c r="N26" s="7"/>
      <c r="O26" s="7"/>
      <c r="P26" s="7"/>
      <c r="Q26" s="7"/>
      <c r="R26" s="7"/>
      <c r="S26" s="7"/>
      <c r="T26" s="7"/>
      <c r="U26" s="7"/>
      <c r="V26" s="7"/>
      <c r="W26" s="5"/>
      <c r="X26" s="5"/>
      <c r="Y26" s="5"/>
      <c r="Z26" s="5"/>
      <c r="AA26" s="5"/>
      <c r="AB26" s="5"/>
      <c r="AC26" s="5"/>
      <c r="AD26" s="5"/>
      <c r="AE26" s="5"/>
      <c r="AF26" s="5"/>
      <c r="AG26" s="5"/>
      <c r="AH26" s="113"/>
      <c r="AI26" s="5"/>
      <c r="AJ26" s="5"/>
      <c r="AK26" s="5"/>
      <c r="AL26" s="5"/>
      <c r="AM26" s="5"/>
      <c r="AN26" s="5"/>
      <c r="AO26" s="5"/>
    </row>
    <row r="27" spans="1:41" x14ac:dyDescent="0.3">
      <c r="A27" s="5"/>
      <c r="B27" s="5">
        <v>99213</v>
      </c>
      <c r="C27" s="125">
        <f t="shared" si="2"/>
        <v>0</v>
      </c>
      <c r="D27" s="125"/>
      <c r="E27" s="125"/>
      <c r="F27" s="7"/>
      <c r="G27" s="7"/>
      <c r="H27" s="7"/>
      <c r="I27" s="7"/>
      <c r="J27" s="7"/>
      <c r="K27" s="7"/>
      <c r="L27" s="7"/>
      <c r="M27" s="7"/>
      <c r="N27" s="7"/>
      <c r="O27" s="7"/>
      <c r="P27" s="7"/>
      <c r="Q27" s="7"/>
      <c r="R27" s="7"/>
      <c r="S27" s="7"/>
      <c r="T27" s="7"/>
      <c r="U27" s="7"/>
      <c r="V27" s="7"/>
      <c r="W27" s="5"/>
      <c r="X27" s="5"/>
      <c r="Y27" s="5"/>
      <c r="Z27" s="5"/>
      <c r="AA27" s="5"/>
      <c r="AB27" s="5"/>
      <c r="AC27" s="5"/>
      <c r="AD27" s="5"/>
      <c r="AE27" s="5"/>
      <c r="AF27" s="5"/>
      <c r="AG27" s="5"/>
      <c r="AH27" s="111" t="s">
        <v>237</v>
      </c>
      <c r="AI27" s="5"/>
      <c r="AJ27" s="5"/>
      <c r="AK27" s="5"/>
      <c r="AL27" s="5"/>
      <c r="AM27" s="5"/>
      <c r="AN27" s="5"/>
      <c r="AO27" s="5"/>
    </row>
    <row r="28" spans="1:41" x14ac:dyDescent="0.3">
      <c r="A28" s="5"/>
      <c r="B28" s="5">
        <v>99214</v>
      </c>
      <c r="C28" s="125">
        <f t="shared" si="2"/>
        <v>0</v>
      </c>
      <c r="D28" s="125"/>
      <c r="E28" s="125"/>
      <c r="F28" s="7"/>
      <c r="G28" s="7"/>
      <c r="H28" s="7"/>
      <c r="I28" s="7"/>
      <c r="J28" s="7"/>
      <c r="K28" s="7"/>
      <c r="L28" s="7"/>
      <c r="M28" s="7"/>
      <c r="N28" s="7"/>
      <c r="O28" s="7"/>
      <c r="P28" s="7"/>
      <c r="Q28" s="7"/>
      <c r="R28" s="7"/>
      <c r="S28" s="7"/>
      <c r="T28" s="7"/>
      <c r="U28" s="7"/>
      <c r="V28" s="7"/>
      <c r="W28" s="5"/>
      <c r="X28" s="5"/>
      <c r="Y28" s="5"/>
      <c r="Z28" s="5"/>
      <c r="AA28" s="5"/>
      <c r="AB28" s="5"/>
      <c r="AC28" s="5"/>
      <c r="AD28" s="5"/>
      <c r="AE28" s="5"/>
      <c r="AF28" s="5"/>
      <c r="AG28" s="5"/>
      <c r="AH28" s="111" t="s">
        <v>238</v>
      </c>
      <c r="AI28" s="5"/>
      <c r="AJ28" s="5"/>
      <c r="AK28" s="5"/>
      <c r="AL28" s="5"/>
      <c r="AM28" s="5"/>
      <c r="AN28" s="5"/>
      <c r="AO28" s="5"/>
    </row>
    <row r="29" spans="1:41" x14ac:dyDescent="0.3">
      <c r="A29" s="5"/>
      <c r="B29" s="5">
        <v>99215</v>
      </c>
      <c r="C29" s="125">
        <f t="shared" si="2"/>
        <v>0</v>
      </c>
      <c r="D29" s="125"/>
      <c r="E29" s="125"/>
      <c r="F29" s="7"/>
      <c r="G29" s="7"/>
      <c r="H29" s="7"/>
      <c r="I29" s="7"/>
      <c r="J29" s="7"/>
      <c r="K29" s="7"/>
      <c r="L29" s="7"/>
      <c r="M29" s="7"/>
      <c r="N29" s="7"/>
      <c r="O29" s="7"/>
      <c r="P29" s="7"/>
      <c r="Q29" s="7"/>
      <c r="R29" s="7"/>
      <c r="S29" s="7"/>
      <c r="T29" s="7"/>
      <c r="U29" s="7"/>
      <c r="V29" s="7"/>
      <c r="W29" s="5"/>
      <c r="X29" s="5"/>
      <c r="Y29" s="5"/>
      <c r="Z29" s="5"/>
      <c r="AA29" s="5"/>
      <c r="AB29" s="5"/>
      <c r="AC29" s="5"/>
      <c r="AD29" s="5"/>
      <c r="AE29" s="5"/>
      <c r="AF29" s="5"/>
      <c r="AG29" s="5"/>
      <c r="AH29" s="111" t="s">
        <v>239</v>
      </c>
      <c r="AI29" s="5"/>
      <c r="AJ29" s="5"/>
      <c r="AK29" s="5"/>
      <c r="AL29" s="5"/>
      <c r="AM29" s="5"/>
      <c r="AN29" s="5"/>
      <c r="AO29" s="5"/>
    </row>
    <row r="30" spans="1:41" x14ac:dyDescent="0.3">
      <c r="A30" s="5"/>
      <c r="B30" s="7"/>
      <c r="C30" s="7"/>
      <c r="D30" s="7"/>
      <c r="E30" s="7"/>
      <c r="F30" s="7"/>
      <c r="G30" s="7"/>
      <c r="H30" s="7"/>
      <c r="I30" s="7"/>
      <c r="J30" s="7"/>
      <c r="K30" s="7"/>
      <c r="L30" s="7"/>
      <c r="M30" s="7"/>
      <c r="N30" s="7"/>
      <c r="O30" s="7"/>
      <c r="P30" s="7"/>
      <c r="Q30" s="7"/>
      <c r="R30" s="7"/>
      <c r="S30" s="7"/>
      <c r="T30" s="7"/>
      <c r="U30" s="7"/>
      <c r="V30" s="7"/>
      <c r="W30" s="5"/>
      <c r="X30" s="5"/>
      <c r="Y30" s="5"/>
      <c r="Z30" s="5"/>
      <c r="AA30" s="5"/>
      <c r="AB30" s="5"/>
      <c r="AC30" s="5"/>
      <c r="AD30" s="5"/>
      <c r="AE30" s="5"/>
      <c r="AF30" s="5"/>
      <c r="AG30" s="5"/>
      <c r="AH30" s="111" t="s">
        <v>240</v>
      </c>
      <c r="AI30" s="5"/>
      <c r="AJ30" s="5"/>
      <c r="AK30" s="5"/>
      <c r="AL30" s="5"/>
      <c r="AM30" s="5"/>
      <c r="AN30" s="5"/>
      <c r="AO30" s="5"/>
    </row>
    <row r="31" spans="1:41" x14ac:dyDescent="0.3">
      <c r="A31" s="5"/>
      <c r="B31" s="5">
        <v>99381</v>
      </c>
      <c r="C31" s="7">
        <f t="shared" si="2"/>
        <v>0</v>
      </c>
      <c r="D31" s="7"/>
      <c r="E31" s="7"/>
      <c r="F31" s="7"/>
      <c r="G31" s="7"/>
      <c r="H31" s="7"/>
      <c r="I31" s="7"/>
      <c r="J31" s="7"/>
      <c r="K31" s="7"/>
      <c r="L31" s="7"/>
      <c r="M31" s="7"/>
      <c r="N31" s="7"/>
      <c r="O31" s="7"/>
      <c r="P31" s="7"/>
      <c r="Q31" s="7"/>
      <c r="R31" s="7"/>
      <c r="S31" s="7"/>
      <c r="T31" s="7"/>
      <c r="U31" s="7"/>
      <c r="V31" s="7"/>
      <c r="W31" s="5"/>
      <c r="X31" s="5"/>
      <c r="Y31" s="5"/>
      <c r="Z31" s="5"/>
      <c r="AA31" s="5"/>
      <c r="AB31" s="5"/>
      <c r="AC31" s="5"/>
      <c r="AD31" s="5"/>
      <c r="AE31" s="5"/>
      <c r="AF31" s="5"/>
      <c r="AG31" s="5"/>
      <c r="AH31" s="111" t="s">
        <v>241</v>
      </c>
      <c r="AI31" s="5"/>
      <c r="AJ31" s="5"/>
      <c r="AK31" s="5"/>
      <c r="AL31" s="5"/>
      <c r="AM31" s="5"/>
      <c r="AN31" s="5"/>
      <c r="AO31" s="5"/>
    </row>
    <row r="32" spans="1:41" x14ac:dyDescent="0.3">
      <c r="A32" s="5"/>
      <c r="B32" s="5">
        <v>99382</v>
      </c>
      <c r="C32" s="7">
        <f t="shared" si="2"/>
        <v>0</v>
      </c>
      <c r="D32" s="7"/>
      <c r="E32" s="7"/>
      <c r="F32" s="7"/>
      <c r="G32" s="7"/>
      <c r="H32" s="7"/>
      <c r="I32" s="7"/>
      <c r="J32" s="7"/>
      <c r="K32" s="7"/>
      <c r="L32" s="7"/>
      <c r="M32" s="7"/>
      <c r="N32" s="7"/>
      <c r="O32" s="7"/>
      <c r="P32" s="7"/>
      <c r="Q32" s="7"/>
      <c r="R32" s="7"/>
      <c r="S32" s="7"/>
      <c r="T32" s="7"/>
      <c r="U32" s="7"/>
      <c r="V32" s="7"/>
      <c r="W32" s="5"/>
      <c r="X32" s="5"/>
      <c r="Y32" s="5"/>
      <c r="Z32" s="5"/>
      <c r="AA32" s="5"/>
      <c r="AB32" s="5"/>
      <c r="AC32" s="5"/>
      <c r="AD32" s="5"/>
      <c r="AE32" s="5"/>
      <c r="AF32" s="5"/>
      <c r="AG32" s="5"/>
      <c r="AH32" s="111" t="s">
        <v>242</v>
      </c>
      <c r="AI32" s="5"/>
      <c r="AJ32" s="5"/>
      <c r="AK32" s="5"/>
      <c r="AL32" s="5"/>
      <c r="AM32" s="5"/>
      <c r="AN32" s="5"/>
      <c r="AO32" s="5"/>
    </row>
    <row r="33" spans="1:41" x14ac:dyDescent="0.3">
      <c r="A33" s="5"/>
      <c r="B33" s="5">
        <v>99383</v>
      </c>
      <c r="C33" s="7">
        <f t="shared" si="2"/>
        <v>0</v>
      </c>
      <c r="D33" s="7"/>
      <c r="E33" s="7"/>
      <c r="F33" s="7"/>
      <c r="G33" s="7"/>
      <c r="H33" s="7"/>
      <c r="I33" s="7"/>
      <c r="J33" s="7"/>
      <c r="K33" s="7"/>
      <c r="L33" s="7"/>
      <c r="M33" s="7"/>
      <c r="N33" s="7"/>
      <c r="O33" s="7"/>
      <c r="P33" s="7"/>
      <c r="Q33" s="7"/>
      <c r="R33" s="7"/>
      <c r="S33" s="7"/>
      <c r="T33" s="7"/>
      <c r="U33" s="7"/>
      <c r="V33" s="7"/>
      <c r="W33" s="5"/>
      <c r="X33" s="5"/>
      <c r="Y33" s="5"/>
      <c r="Z33" s="5"/>
      <c r="AA33" s="5"/>
      <c r="AB33" s="5"/>
      <c r="AC33" s="5"/>
      <c r="AD33" s="5"/>
      <c r="AE33" s="5"/>
      <c r="AF33" s="5"/>
      <c r="AG33" s="5"/>
      <c r="AH33" s="111" t="s">
        <v>243</v>
      </c>
      <c r="AI33" s="5"/>
      <c r="AJ33" s="5"/>
      <c r="AK33" s="5"/>
      <c r="AL33" s="5"/>
      <c r="AM33" s="5"/>
      <c r="AN33" s="5"/>
      <c r="AO33" s="5"/>
    </row>
    <row r="34" spans="1:41" ht="17.399999999999999" x14ac:dyDescent="0.3">
      <c r="A34" s="5"/>
      <c r="B34" s="5">
        <v>99384</v>
      </c>
      <c r="C34" s="7">
        <f t="shared" si="2"/>
        <v>0</v>
      </c>
      <c r="D34" s="7"/>
      <c r="E34" s="7"/>
      <c r="F34" s="101"/>
      <c r="G34" s="7"/>
      <c r="H34" s="7"/>
      <c r="I34" s="7"/>
      <c r="J34" s="7"/>
      <c r="K34" s="7"/>
      <c r="L34" s="7"/>
      <c r="M34" s="7"/>
      <c r="N34" s="7"/>
      <c r="O34" s="7"/>
      <c r="P34" s="7"/>
      <c r="Q34" s="7"/>
      <c r="R34" s="7"/>
      <c r="S34" s="7"/>
      <c r="T34" s="7"/>
      <c r="U34" s="7"/>
      <c r="V34" s="7"/>
      <c r="W34" s="5"/>
      <c r="X34" s="5"/>
      <c r="Y34" s="5"/>
      <c r="Z34" s="5"/>
      <c r="AA34" s="5"/>
      <c r="AB34" s="5"/>
      <c r="AC34" s="5"/>
      <c r="AD34" s="5"/>
      <c r="AE34" s="5"/>
      <c r="AF34" s="5"/>
      <c r="AG34" s="5"/>
      <c r="AH34" s="111" t="s">
        <v>244</v>
      </c>
      <c r="AI34" s="5"/>
      <c r="AJ34" s="5"/>
      <c r="AK34" s="5"/>
      <c r="AL34" s="5"/>
      <c r="AM34" s="5"/>
      <c r="AN34" s="5"/>
      <c r="AO34" s="5"/>
    </row>
    <row r="35" spans="1:41" x14ac:dyDescent="0.3">
      <c r="A35" s="5"/>
      <c r="B35" s="5">
        <v>99385</v>
      </c>
      <c r="C35" s="7">
        <f t="shared" si="2"/>
        <v>0</v>
      </c>
      <c r="D35" s="7"/>
      <c r="E35" s="7"/>
      <c r="F35" s="7"/>
      <c r="G35" s="7"/>
      <c r="H35" s="7"/>
      <c r="I35" s="7"/>
      <c r="J35" s="7"/>
      <c r="K35" s="7"/>
      <c r="L35" s="7"/>
      <c r="M35" s="7"/>
      <c r="N35" s="7"/>
      <c r="O35" s="7"/>
      <c r="P35" s="7"/>
      <c r="Q35" s="7"/>
      <c r="R35" s="7"/>
      <c r="S35" s="7"/>
      <c r="T35" s="7"/>
      <c r="U35" s="7"/>
      <c r="V35" s="7"/>
      <c r="W35" s="5"/>
      <c r="X35" s="5"/>
      <c r="Y35" s="5"/>
      <c r="Z35" s="5"/>
      <c r="AA35" s="5"/>
      <c r="AB35" s="5"/>
      <c r="AC35" s="5"/>
      <c r="AD35" s="5"/>
      <c r="AE35" s="5"/>
      <c r="AF35" s="5"/>
      <c r="AG35" s="5"/>
      <c r="AH35" s="111" t="s">
        <v>245</v>
      </c>
      <c r="AI35" s="5"/>
      <c r="AJ35" s="5"/>
      <c r="AK35" s="5"/>
      <c r="AL35" s="5"/>
      <c r="AM35" s="5"/>
      <c r="AN35" s="5"/>
      <c r="AO35" s="5"/>
    </row>
    <row r="36" spans="1:41" x14ac:dyDescent="0.3">
      <c r="A36" s="5"/>
      <c r="B36" s="5">
        <v>99386</v>
      </c>
      <c r="C36" s="7">
        <f t="shared" si="2"/>
        <v>0</v>
      </c>
      <c r="D36" s="7"/>
      <c r="E36" s="7"/>
      <c r="F36" s="7"/>
      <c r="G36" s="7"/>
      <c r="H36" s="7"/>
      <c r="I36" s="7"/>
      <c r="J36" s="7"/>
      <c r="K36" s="7"/>
      <c r="L36" s="7"/>
      <c r="M36" s="7"/>
      <c r="N36" s="7"/>
      <c r="O36" s="7"/>
      <c r="P36" s="7"/>
      <c r="Q36" s="7"/>
      <c r="R36" s="7"/>
      <c r="S36" s="7"/>
      <c r="T36" s="7"/>
      <c r="U36" s="7"/>
      <c r="V36" s="7"/>
      <c r="W36" s="5"/>
      <c r="X36" s="5"/>
      <c r="Y36" s="5"/>
      <c r="Z36" s="5"/>
      <c r="AA36" s="5"/>
      <c r="AB36" s="5"/>
      <c r="AC36" s="5"/>
      <c r="AD36" s="5"/>
      <c r="AE36" s="5"/>
      <c r="AF36" s="5"/>
      <c r="AG36" s="5"/>
      <c r="AH36" s="111" t="s">
        <v>246</v>
      </c>
      <c r="AI36" s="5"/>
      <c r="AJ36" s="5"/>
      <c r="AK36" s="5"/>
      <c r="AL36" s="5"/>
      <c r="AM36" s="5"/>
      <c r="AN36" s="5"/>
      <c r="AO36" s="5"/>
    </row>
    <row r="37" spans="1:41" x14ac:dyDescent="0.3">
      <c r="A37" s="5"/>
      <c r="B37" s="5">
        <v>99387</v>
      </c>
      <c r="C37" s="7">
        <f t="shared" si="2"/>
        <v>0</v>
      </c>
      <c r="D37" s="7"/>
      <c r="E37" s="7"/>
      <c r="F37" s="7"/>
      <c r="G37" s="7"/>
      <c r="H37" s="7"/>
      <c r="I37" s="7"/>
      <c r="J37" s="7"/>
      <c r="K37" s="7"/>
      <c r="L37" s="7"/>
      <c r="M37" s="7"/>
      <c r="N37" s="7"/>
      <c r="O37" s="7"/>
      <c r="P37" s="7"/>
      <c r="Q37" s="7"/>
      <c r="R37" s="7"/>
      <c r="S37" s="7"/>
      <c r="T37" s="7"/>
      <c r="U37" s="7"/>
      <c r="V37" s="7"/>
      <c r="W37" s="5"/>
      <c r="X37" s="5"/>
      <c r="Y37" s="5"/>
      <c r="Z37" s="5"/>
      <c r="AA37" s="5"/>
      <c r="AB37" s="5"/>
      <c r="AC37" s="5"/>
      <c r="AD37" s="5"/>
      <c r="AE37" s="5"/>
      <c r="AF37" s="5"/>
      <c r="AG37" s="5"/>
      <c r="AH37" s="111" t="s">
        <v>244</v>
      </c>
      <c r="AI37" s="5"/>
      <c r="AJ37" s="5"/>
      <c r="AK37" s="5"/>
      <c r="AL37" s="5"/>
      <c r="AM37" s="5"/>
      <c r="AN37" s="5"/>
      <c r="AO37" s="5"/>
    </row>
    <row r="38" spans="1:41" x14ac:dyDescent="0.3">
      <c r="A38" s="5"/>
      <c r="B38" s="5">
        <v>99391</v>
      </c>
      <c r="C38" s="7">
        <f t="shared" si="2"/>
        <v>0</v>
      </c>
      <c r="D38" s="7"/>
      <c r="E38" s="7"/>
      <c r="F38" s="7"/>
      <c r="G38" s="7"/>
      <c r="H38" s="7"/>
      <c r="I38" s="7"/>
      <c r="J38" s="7"/>
      <c r="K38" s="7"/>
      <c r="L38" s="7"/>
      <c r="M38" s="7"/>
      <c r="N38" s="7"/>
      <c r="O38" s="7"/>
      <c r="P38" s="7"/>
      <c r="Q38" s="7"/>
      <c r="R38" s="7"/>
      <c r="S38" s="7"/>
      <c r="T38" s="7"/>
      <c r="U38" s="7"/>
      <c r="V38" s="7"/>
      <c r="W38" s="5"/>
      <c r="X38" s="5"/>
      <c r="Y38" s="5"/>
      <c r="Z38" s="5"/>
      <c r="AA38" s="5"/>
      <c r="AB38" s="5"/>
      <c r="AC38" s="5"/>
      <c r="AD38" s="5"/>
      <c r="AE38" s="5"/>
      <c r="AF38" s="5"/>
      <c r="AG38" s="5"/>
      <c r="AH38" s="119" t="s">
        <v>247</v>
      </c>
      <c r="AI38" s="5"/>
      <c r="AJ38" s="5"/>
      <c r="AK38" s="5"/>
      <c r="AL38" s="5"/>
      <c r="AM38" s="5"/>
      <c r="AN38" s="5"/>
      <c r="AO38" s="5"/>
    </row>
    <row r="39" spans="1:41" x14ac:dyDescent="0.3">
      <c r="A39" s="5"/>
      <c r="B39" s="5">
        <v>99392</v>
      </c>
      <c r="C39" s="7">
        <f t="shared" si="2"/>
        <v>0</v>
      </c>
      <c r="D39" s="7"/>
      <c r="E39" s="7"/>
      <c r="F39" s="7"/>
      <c r="G39" s="7"/>
      <c r="H39" s="7"/>
      <c r="I39" s="7"/>
      <c r="J39" s="7"/>
      <c r="K39" s="7"/>
      <c r="L39" s="7"/>
      <c r="M39" s="7"/>
      <c r="N39" s="7"/>
      <c r="O39" s="7"/>
      <c r="P39" s="7"/>
      <c r="Q39" s="7"/>
      <c r="R39" s="7"/>
      <c r="S39" s="7"/>
      <c r="T39" s="7"/>
      <c r="U39" s="7"/>
      <c r="V39" s="7"/>
      <c r="W39" s="5"/>
      <c r="X39" s="5"/>
      <c r="Y39" s="5"/>
      <c r="Z39" s="5"/>
      <c r="AA39" s="5"/>
      <c r="AB39" s="5"/>
      <c r="AC39" s="5"/>
      <c r="AD39" s="5"/>
      <c r="AE39" s="5"/>
      <c r="AF39" s="5"/>
      <c r="AG39" s="5"/>
      <c r="AH39" s="113"/>
      <c r="AI39" s="5"/>
      <c r="AJ39" s="5"/>
      <c r="AK39" s="5"/>
      <c r="AL39" s="5"/>
      <c r="AM39" s="5"/>
      <c r="AN39" s="5"/>
      <c r="AO39" s="5"/>
    </row>
    <row r="40" spans="1:41" x14ac:dyDescent="0.3">
      <c r="A40" s="5"/>
      <c r="B40" s="5">
        <v>99393</v>
      </c>
      <c r="C40" s="7">
        <f t="shared" si="2"/>
        <v>0</v>
      </c>
      <c r="D40" s="7"/>
      <c r="E40" s="7"/>
      <c r="F40" s="7"/>
      <c r="G40" s="7"/>
      <c r="H40" s="7"/>
      <c r="I40" s="7"/>
      <c r="J40" s="7"/>
      <c r="K40" s="7"/>
      <c r="L40" s="7"/>
      <c r="M40" s="7"/>
      <c r="N40" s="7"/>
      <c r="O40" s="7"/>
      <c r="P40" s="7"/>
      <c r="Q40" s="7"/>
      <c r="R40" s="7"/>
      <c r="S40" s="7"/>
      <c r="T40" s="7"/>
      <c r="U40" s="7"/>
      <c r="V40" s="7"/>
      <c r="W40" s="5"/>
      <c r="X40" s="5"/>
      <c r="Y40" s="5"/>
      <c r="Z40" s="5"/>
      <c r="AA40" s="5"/>
      <c r="AB40" s="5"/>
      <c r="AC40" s="5"/>
      <c r="AD40" s="5"/>
      <c r="AE40" s="5"/>
      <c r="AF40" s="5"/>
      <c r="AG40" s="5"/>
      <c r="AH40" s="113"/>
      <c r="AI40" s="5"/>
      <c r="AJ40" s="5"/>
      <c r="AK40" s="5"/>
      <c r="AL40" s="5"/>
      <c r="AM40" s="5"/>
      <c r="AN40" s="5"/>
      <c r="AO40" s="5"/>
    </row>
    <row r="41" spans="1:41" x14ac:dyDescent="0.3">
      <c r="A41" s="5"/>
      <c r="B41" s="5">
        <v>99394</v>
      </c>
      <c r="C41" s="7">
        <f t="shared" si="2"/>
        <v>0</v>
      </c>
      <c r="D41" s="7"/>
      <c r="E41" s="7"/>
      <c r="F41" s="7"/>
      <c r="G41" s="7"/>
      <c r="H41" s="7"/>
      <c r="I41" s="7"/>
      <c r="J41" s="7"/>
      <c r="K41" s="7"/>
      <c r="L41" s="7"/>
      <c r="M41" s="7"/>
      <c r="N41" s="7"/>
      <c r="O41" s="7"/>
      <c r="P41" s="7"/>
      <c r="Q41" s="7"/>
      <c r="R41" s="7"/>
      <c r="S41" s="7"/>
      <c r="T41" s="7"/>
      <c r="U41" s="7"/>
      <c r="V41" s="7"/>
      <c r="W41" s="5"/>
      <c r="X41" s="5"/>
      <c r="Y41" s="5"/>
      <c r="Z41" s="5"/>
      <c r="AA41" s="5"/>
      <c r="AB41" s="5"/>
      <c r="AC41" s="5"/>
      <c r="AD41" s="5"/>
      <c r="AE41" s="5"/>
      <c r="AF41" s="5"/>
      <c r="AG41" s="5"/>
      <c r="AH41" s="113"/>
      <c r="AI41" s="5"/>
      <c r="AJ41" s="5"/>
      <c r="AK41" s="5"/>
      <c r="AL41" s="5"/>
      <c r="AM41" s="5"/>
      <c r="AN41" s="5"/>
      <c r="AO41" s="5"/>
    </row>
    <row r="42" spans="1:41" x14ac:dyDescent="0.3">
      <c r="A42" s="5"/>
      <c r="B42" s="5">
        <v>99395</v>
      </c>
      <c r="C42" s="7">
        <f t="shared" si="2"/>
        <v>0</v>
      </c>
      <c r="D42" s="7"/>
      <c r="E42" s="7"/>
      <c r="F42" s="7"/>
      <c r="G42" s="7"/>
      <c r="H42" s="7"/>
      <c r="I42" s="7"/>
      <c r="J42" s="7"/>
      <c r="K42" s="7"/>
      <c r="L42" s="7"/>
      <c r="M42" s="7"/>
      <c r="N42" s="7"/>
      <c r="O42" s="7"/>
      <c r="P42" s="7"/>
      <c r="Q42" s="7"/>
      <c r="R42" s="7"/>
      <c r="S42" s="7"/>
      <c r="T42" s="7"/>
      <c r="U42" s="7"/>
      <c r="V42" s="7"/>
      <c r="W42" s="5"/>
      <c r="X42" s="5"/>
      <c r="Y42" s="5"/>
      <c r="Z42" s="5"/>
      <c r="AA42" s="5"/>
      <c r="AB42" s="5"/>
      <c r="AC42" s="5"/>
      <c r="AD42" s="5"/>
      <c r="AE42" s="5"/>
      <c r="AF42" s="5"/>
      <c r="AG42" s="5"/>
      <c r="AH42" s="113"/>
      <c r="AI42" s="5"/>
      <c r="AJ42" s="5"/>
      <c r="AK42" s="5"/>
      <c r="AL42" s="5"/>
      <c r="AM42" s="5"/>
      <c r="AN42" s="5"/>
      <c r="AO42" s="5"/>
    </row>
    <row r="43" spans="1:41" x14ac:dyDescent="0.3">
      <c r="A43" s="5"/>
      <c r="B43" s="5">
        <v>99396</v>
      </c>
      <c r="C43" s="7">
        <f t="shared" si="2"/>
        <v>0</v>
      </c>
      <c r="D43" s="7"/>
      <c r="E43" s="7"/>
      <c r="F43" s="7"/>
      <c r="G43" s="7"/>
      <c r="H43" s="7"/>
      <c r="I43" s="7"/>
      <c r="J43" s="7"/>
      <c r="K43" s="7"/>
      <c r="L43" s="7"/>
      <c r="M43" s="7"/>
      <c r="N43" s="7"/>
      <c r="O43" s="7"/>
      <c r="P43" s="7"/>
      <c r="Q43" s="7"/>
      <c r="R43" s="7"/>
      <c r="S43" s="7"/>
      <c r="T43" s="7"/>
      <c r="U43" s="7"/>
      <c r="V43" s="7"/>
      <c r="W43" s="5"/>
      <c r="X43" s="5"/>
      <c r="Y43" s="5"/>
      <c r="Z43" s="5"/>
      <c r="AA43" s="5"/>
      <c r="AB43" s="5"/>
      <c r="AC43" s="5"/>
      <c r="AD43" s="5"/>
      <c r="AE43" s="5"/>
      <c r="AF43" s="5"/>
      <c r="AG43" s="5"/>
      <c r="AH43" s="113"/>
      <c r="AI43" s="5"/>
      <c r="AJ43" s="5"/>
      <c r="AK43" s="5"/>
      <c r="AL43" s="5"/>
      <c r="AM43" s="5"/>
      <c r="AN43" s="5"/>
      <c r="AO43" s="5"/>
    </row>
    <row r="44" spans="1:41" x14ac:dyDescent="0.3">
      <c r="A44" s="5"/>
      <c r="B44" s="5">
        <v>99397</v>
      </c>
      <c r="C44" s="7">
        <f t="shared" si="2"/>
        <v>0</v>
      </c>
      <c r="D44" s="7"/>
      <c r="E44" s="7"/>
      <c r="F44" s="7"/>
      <c r="G44" s="7"/>
      <c r="H44" s="7"/>
      <c r="I44" s="7"/>
      <c r="J44" s="7"/>
      <c r="K44" s="7"/>
      <c r="L44" s="7"/>
      <c r="M44" s="7"/>
      <c r="N44" s="7"/>
      <c r="O44" s="7"/>
      <c r="P44" s="7"/>
      <c r="Q44" s="7"/>
      <c r="R44" s="7"/>
      <c r="S44" s="7"/>
      <c r="T44" s="7"/>
      <c r="U44" s="7"/>
      <c r="V44" s="7"/>
      <c r="W44" s="5"/>
      <c r="X44" s="5"/>
      <c r="Y44" s="5"/>
      <c r="Z44" s="5"/>
      <c r="AA44" s="5"/>
      <c r="AB44" s="5"/>
      <c r="AC44" s="5"/>
      <c r="AD44" s="5"/>
      <c r="AE44" s="5"/>
      <c r="AF44" s="5"/>
      <c r="AG44" s="5"/>
      <c r="AH44" s="113"/>
      <c r="AI44" s="5"/>
      <c r="AJ44" s="5"/>
      <c r="AK44" s="5"/>
      <c r="AL44" s="5"/>
      <c r="AM44" s="5"/>
      <c r="AN44" s="5"/>
      <c r="AO44" s="5"/>
    </row>
    <row r="45" spans="1:41" x14ac:dyDescent="0.3">
      <c r="A45" s="5"/>
      <c r="B45" s="7"/>
      <c r="C45" s="7"/>
      <c r="D45" s="7"/>
      <c r="E45" s="7"/>
      <c r="F45" s="7"/>
      <c r="G45" s="7"/>
      <c r="H45" s="7"/>
      <c r="I45" s="7"/>
      <c r="J45" s="7"/>
      <c r="K45" s="7"/>
      <c r="L45" s="7"/>
      <c r="M45" s="7"/>
      <c r="N45" s="7"/>
      <c r="O45" s="7"/>
      <c r="P45" s="7"/>
      <c r="Q45" s="7"/>
      <c r="R45" s="7"/>
      <c r="S45" s="7"/>
      <c r="T45" s="7"/>
      <c r="U45" s="7"/>
      <c r="V45" s="7"/>
      <c r="W45" s="5"/>
      <c r="X45" s="5"/>
      <c r="Y45" s="5"/>
      <c r="Z45" s="5"/>
      <c r="AA45" s="5"/>
      <c r="AB45" s="5"/>
      <c r="AC45" s="5"/>
      <c r="AD45" s="5"/>
      <c r="AE45" s="5"/>
      <c r="AF45" s="5"/>
      <c r="AG45" s="5"/>
      <c r="AH45" s="113"/>
      <c r="AI45" s="5"/>
      <c r="AJ45" s="5"/>
      <c r="AK45" s="5"/>
      <c r="AL45" s="5"/>
      <c r="AM45" s="5"/>
      <c r="AN45" s="5"/>
      <c r="AO45" s="5"/>
    </row>
    <row r="46" spans="1:41" x14ac:dyDescent="0.3">
      <c r="A46" s="5"/>
      <c r="B46" s="7"/>
      <c r="C46" s="7"/>
      <c r="D46" s="7"/>
      <c r="E46" s="7"/>
      <c r="F46" s="7"/>
      <c r="G46" s="7"/>
      <c r="H46" s="7"/>
      <c r="I46" s="7"/>
      <c r="J46" s="7"/>
      <c r="K46" s="7"/>
      <c r="L46" s="7"/>
      <c r="M46" s="7"/>
      <c r="N46" s="7"/>
      <c r="O46" s="7"/>
      <c r="P46" s="7"/>
      <c r="Q46" s="7"/>
      <c r="R46" s="7"/>
      <c r="S46" s="7"/>
      <c r="T46" s="7"/>
      <c r="U46" s="7"/>
      <c r="V46" s="7"/>
      <c r="W46" s="5"/>
      <c r="X46" s="5"/>
      <c r="Y46" s="5"/>
      <c r="Z46" s="5"/>
      <c r="AA46" s="5"/>
      <c r="AB46" s="5"/>
      <c r="AC46" s="5"/>
      <c r="AD46" s="5"/>
      <c r="AE46" s="5"/>
      <c r="AF46" s="5"/>
      <c r="AG46" s="5"/>
      <c r="AH46" s="113"/>
      <c r="AI46" s="5"/>
      <c r="AJ46" s="5"/>
      <c r="AK46" s="5"/>
      <c r="AL46" s="5"/>
      <c r="AM46" s="5"/>
      <c r="AN46" s="5"/>
      <c r="AO46" s="5"/>
    </row>
    <row r="47" spans="1:41" x14ac:dyDescent="0.3">
      <c r="A47" s="84" t="s">
        <v>17</v>
      </c>
      <c r="B47" s="83" t="s">
        <v>80</v>
      </c>
      <c r="C47" s="7"/>
      <c r="D47" s="7"/>
      <c r="E47" s="7"/>
      <c r="F47" s="7"/>
      <c r="G47" s="7"/>
      <c r="H47" s="7"/>
      <c r="I47" s="7"/>
      <c r="J47" s="7"/>
      <c r="K47" s="7"/>
      <c r="L47" s="7"/>
      <c r="M47" s="7"/>
      <c r="N47" s="7"/>
      <c r="O47" s="7"/>
      <c r="P47" s="7"/>
      <c r="Q47" s="7"/>
      <c r="R47" s="7"/>
      <c r="S47" s="7"/>
      <c r="T47" s="7"/>
      <c r="U47" s="7"/>
      <c r="V47" s="7"/>
      <c r="W47" s="5"/>
      <c r="X47" s="5"/>
      <c r="Y47" s="5"/>
      <c r="Z47" s="5"/>
      <c r="AA47" s="5"/>
      <c r="AB47" s="5"/>
      <c r="AC47" s="5"/>
      <c r="AD47" s="5"/>
      <c r="AE47" s="5"/>
      <c r="AF47" s="5"/>
      <c r="AG47" s="5"/>
      <c r="AH47" s="113"/>
      <c r="AI47" s="5"/>
      <c r="AJ47" s="5"/>
      <c r="AK47" s="5"/>
      <c r="AL47" s="5"/>
      <c r="AM47" s="5"/>
      <c r="AN47" s="5"/>
      <c r="AO47" s="5"/>
    </row>
    <row r="48" spans="1:41" x14ac:dyDescent="0.3">
      <c r="A48" s="20"/>
      <c r="B48" s="83" t="s">
        <v>315</v>
      </c>
      <c r="C48" s="7"/>
      <c r="D48" s="7"/>
      <c r="E48" s="7"/>
      <c r="F48" s="7"/>
      <c r="G48" s="7"/>
      <c r="H48" s="7"/>
      <c r="I48" s="7"/>
      <c r="J48" s="7"/>
      <c r="K48" s="7"/>
      <c r="L48" s="7"/>
      <c r="M48" s="7"/>
      <c r="N48" s="7"/>
      <c r="O48" s="7"/>
      <c r="P48" s="7"/>
      <c r="Q48" s="7"/>
      <c r="R48" s="7"/>
      <c r="S48" s="7"/>
      <c r="T48" s="7"/>
      <c r="U48" s="7"/>
      <c r="V48" s="7"/>
      <c r="W48" s="5"/>
      <c r="X48" s="5"/>
      <c r="Y48" s="5"/>
      <c r="Z48" s="5"/>
      <c r="AA48" s="5"/>
      <c r="AB48" s="5"/>
      <c r="AC48" s="5"/>
      <c r="AD48" s="5"/>
      <c r="AE48" s="5"/>
      <c r="AF48" s="5"/>
      <c r="AG48" s="5"/>
      <c r="AH48" s="111" t="s">
        <v>237</v>
      </c>
      <c r="AI48" s="5"/>
      <c r="AJ48" s="5"/>
      <c r="AK48" s="5"/>
      <c r="AL48" s="5"/>
      <c r="AM48" s="5"/>
      <c r="AN48" s="5"/>
      <c r="AO48" s="5"/>
    </row>
    <row r="49" spans="1:41" x14ac:dyDescent="0.3">
      <c r="A49" s="5"/>
      <c r="B49" s="83" t="s">
        <v>22</v>
      </c>
      <c r="C49" s="7"/>
      <c r="D49" s="7"/>
      <c r="E49" s="7"/>
      <c r="F49" s="7"/>
      <c r="G49" s="7"/>
      <c r="H49" s="7"/>
      <c r="I49" s="7"/>
      <c r="J49" s="7"/>
      <c r="K49" s="7"/>
      <c r="L49" s="7"/>
      <c r="M49" s="7"/>
      <c r="N49" s="7"/>
      <c r="O49" s="7"/>
      <c r="P49" s="7"/>
      <c r="Q49" s="7"/>
      <c r="R49" s="7"/>
      <c r="S49" s="7"/>
      <c r="T49" s="7"/>
      <c r="U49" s="7"/>
      <c r="V49" s="7"/>
      <c r="W49" s="5"/>
      <c r="X49" s="5"/>
      <c r="Y49" s="5"/>
      <c r="Z49" s="5"/>
      <c r="AA49" s="5"/>
      <c r="AB49" s="5"/>
      <c r="AC49" s="5"/>
      <c r="AD49" s="5"/>
      <c r="AE49" s="5"/>
      <c r="AF49" s="5"/>
      <c r="AG49" s="5"/>
      <c r="AH49" s="111" t="s">
        <v>238</v>
      </c>
      <c r="AI49" s="5"/>
      <c r="AJ49" s="5"/>
      <c r="AK49" s="5"/>
      <c r="AL49" s="5"/>
      <c r="AM49" s="5"/>
      <c r="AN49" s="5"/>
      <c r="AO49" s="5"/>
    </row>
    <row r="50" spans="1:41" x14ac:dyDescent="0.3">
      <c r="A50" s="5"/>
      <c r="B50" s="7"/>
      <c r="C50" s="7"/>
      <c r="D50" s="7"/>
      <c r="E50" s="7"/>
      <c r="F50" s="7"/>
      <c r="G50" s="7"/>
      <c r="H50" s="7"/>
      <c r="I50" s="7"/>
      <c r="J50" s="7"/>
      <c r="K50" s="7"/>
      <c r="L50" s="7"/>
      <c r="M50" s="7"/>
      <c r="N50" s="7"/>
      <c r="O50" s="7"/>
      <c r="P50" s="7"/>
      <c r="Q50" s="7"/>
      <c r="R50" s="7"/>
      <c r="S50" s="7"/>
      <c r="T50" s="7"/>
      <c r="U50" s="7"/>
      <c r="V50" s="7"/>
      <c r="W50" s="5"/>
      <c r="X50" s="5"/>
      <c r="Y50" s="5"/>
      <c r="Z50" s="5"/>
      <c r="AA50" s="5"/>
      <c r="AB50" s="5"/>
      <c r="AC50" s="5"/>
      <c r="AD50" s="5"/>
      <c r="AE50" s="5"/>
      <c r="AF50" s="5"/>
      <c r="AG50" s="5"/>
      <c r="AH50" s="111" t="s">
        <v>239</v>
      </c>
      <c r="AI50" s="5"/>
      <c r="AJ50" s="5"/>
      <c r="AK50" s="5"/>
      <c r="AL50" s="5"/>
      <c r="AM50" s="5"/>
      <c r="AN50" s="5"/>
      <c r="AO50" s="5"/>
    </row>
    <row r="51" spans="1:41" x14ac:dyDescent="0.3">
      <c r="A51" s="84" t="s">
        <v>20</v>
      </c>
      <c r="B51" s="82" t="s">
        <v>313</v>
      </c>
      <c r="C51" s="7"/>
      <c r="D51" s="7"/>
      <c r="E51" s="7"/>
      <c r="F51" s="7"/>
      <c r="G51" s="7"/>
      <c r="H51" s="7"/>
      <c r="I51" s="7"/>
      <c r="J51" s="7"/>
      <c r="K51" s="7"/>
      <c r="L51" s="7"/>
      <c r="M51" s="7"/>
      <c r="N51" s="7"/>
      <c r="O51" s="7"/>
      <c r="P51" s="7"/>
      <c r="Q51" s="7"/>
      <c r="R51" s="7"/>
      <c r="S51" s="7"/>
      <c r="T51" s="7"/>
      <c r="U51" s="7"/>
      <c r="V51" s="7"/>
      <c r="W51" s="5"/>
      <c r="X51" s="5"/>
      <c r="Y51" s="5"/>
      <c r="Z51" s="5"/>
      <c r="AA51" s="5"/>
      <c r="AB51" s="5"/>
      <c r="AC51" s="5"/>
      <c r="AD51" s="5"/>
      <c r="AE51" s="5"/>
      <c r="AF51" s="5"/>
      <c r="AG51" s="5"/>
      <c r="AH51" s="111" t="s">
        <v>240</v>
      </c>
      <c r="AI51" s="5"/>
      <c r="AJ51" s="5"/>
      <c r="AK51" s="5"/>
      <c r="AL51" s="5"/>
      <c r="AM51" s="5"/>
      <c r="AN51" s="5"/>
      <c r="AO51" s="5"/>
    </row>
    <row r="52" spans="1:41" x14ac:dyDescent="0.3">
      <c r="AH52" s="111" t="s">
        <v>241</v>
      </c>
    </row>
    <row r="53" spans="1:41" x14ac:dyDescent="0.3">
      <c r="A53" s="84" t="s">
        <v>21</v>
      </c>
      <c r="B53" s="82" t="s">
        <v>306</v>
      </c>
      <c r="AH53" s="111" t="s">
        <v>242</v>
      </c>
    </row>
    <row r="54" spans="1:41" x14ac:dyDescent="0.3">
      <c r="AH54" s="111" t="s">
        <v>243</v>
      </c>
    </row>
    <row r="55" spans="1:41" x14ac:dyDescent="0.3">
      <c r="A55" s="84" t="s">
        <v>23</v>
      </c>
      <c r="B55" s="82" t="s">
        <v>305</v>
      </c>
      <c r="AH55" s="111" t="s">
        <v>244</v>
      </c>
    </row>
    <row r="56" spans="1:41" x14ac:dyDescent="0.3">
      <c r="AH56" s="111" t="s">
        <v>245</v>
      </c>
    </row>
    <row r="57" spans="1:41" x14ac:dyDescent="0.3">
      <c r="A57" s="84" t="s">
        <v>25</v>
      </c>
      <c r="B57" s="82" t="s">
        <v>328</v>
      </c>
      <c r="AH57" s="111" t="s">
        <v>246</v>
      </c>
    </row>
    <row r="58" spans="1:41" x14ac:dyDescent="0.3">
      <c r="AH58" s="111" t="s">
        <v>244</v>
      </c>
    </row>
    <row r="59" spans="1:41" x14ac:dyDescent="0.3">
      <c r="A59" s="84" t="s">
        <v>117</v>
      </c>
      <c r="B59" s="82" t="s">
        <v>233</v>
      </c>
      <c r="AH59" s="119" t="s">
        <v>247</v>
      </c>
    </row>
    <row r="60" spans="1:41" x14ac:dyDescent="0.3">
      <c r="AH60" s="120"/>
    </row>
    <row r="61" spans="1:41" x14ac:dyDescent="0.3">
      <c r="A61" s="84" t="s">
        <v>214</v>
      </c>
      <c r="B61" s="82" t="s">
        <v>346</v>
      </c>
      <c r="AH61" s="120"/>
    </row>
    <row r="62" spans="1:41" x14ac:dyDescent="0.3">
      <c r="AH62" s="120"/>
    </row>
    <row r="63" spans="1:41" x14ac:dyDescent="0.3">
      <c r="A63" s="5"/>
      <c r="B63" s="82"/>
      <c r="AH63" s="120"/>
    </row>
    <row r="64" spans="1:41" x14ac:dyDescent="0.3">
      <c r="AH64" s="120"/>
    </row>
    <row r="65" spans="1:34" x14ac:dyDescent="0.3">
      <c r="A65" s="5"/>
      <c r="B65" s="78"/>
      <c r="AH65" s="120"/>
    </row>
    <row r="66" spans="1:34" x14ac:dyDescent="0.3">
      <c r="AH66" s="120"/>
    </row>
    <row r="67" spans="1:34" x14ac:dyDescent="0.3">
      <c r="A67" s="5"/>
      <c r="AH67" s="120"/>
    </row>
    <row r="68" spans="1:34" x14ac:dyDescent="0.3">
      <c r="AH68" s="120"/>
    </row>
    <row r="69" spans="1:34" x14ac:dyDescent="0.3">
      <c r="AH69" s="111" t="s">
        <v>237</v>
      </c>
    </row>
    <row r="70" spans="1:34" x14ac:dyDescent="0.3">
      <c r="A70" s="20"/>
      <c r="AH70" s="111" t="s">
        <v>238</v>
      </c>
    </row>
    <row r="71" spans="1:34" x14ac:dyDescent="0.3">
      <c r="A71" s="14"/>
      <c r="AH71" s="111" t="s">
        <v>239</v>
      </c>
    </row>
    <row r="72" spans="1:34" x14ac:dyDescent="0.3">
      <c r="A72" s="14"/>
      <c r="AH72" s="111" t="s">
        <v>240</v>
      </c>
    </row>
    <row r="73" spans="1:34" x14ac:dyDescent="0.3">
      <c r="A73" s="14"/>
      <c r="AH73" s="111" t="s">
        <v>241</v>
      </c>
    </row>
    <row r="74" spans="1:34" x14ac:dyDescent="0.3">
      <c r="A74" s="14"/>
      <c r="AH74" s="111" t="s">
        <v>242</v>
      </c>
    </row>
    <row r="75" spans="1:34" x14ac:dyDescent="0.3">
      <c r="AH75" s="111" t="s">
        <v>243</v>
      </c>
    </row>
    <row r="76" spans="1:34" x14ac:dyDescent="0.3">
      <c r="AH76" s="111" t="s">
        <v>244</v>
      </c>
    </row>
    <row r="77" spans="1:34" x14ac:dyDescent="0.3">
      <c r="AH77" s="111" t="s">
        <v>245</v>
      </c>
    </row>
    <row r="78" spans="1:34" x14ac:dyDescent="0.3">
      <c r="A78" s="5"/>
      <c r="B78" s="17"/>
      <c r="AH78" s="111" t="s">
        <v>246</v>
      </c>
    </row>
    <row r="79" spans="1:34" x14ac:dyDescent="0.3">
      <c r="AH79" s="111" t="s">
        <v>244</v>
      </c>
    </row>
    <row r="80" spans="1:34" x14ac:dyDescent="0.3">
      <c r="A80" s="5"/>
      <c r="B80" s="17"/>
      <c r="AH80" s="119" t="s">
        <v>247</v>
      </c>
    </row>
    <row r="81" spans="34:34" x14ac:dyDescent="0.3">
      <c r="AH81" s="120"/>
    </row>
    <row r="82" spans="34:34" x14ac:dyDescent="0.3">
      <c r="AH82" s="120"/>
    </row>
    <row r="83" spans="34:34" x14ac:dyDescent="0.3">
      <c r="AH83" s="120"/>
    </row>
    <row r="84" spans="34:34" x14ac:dyDescent="0.3">
      <c r="AH84" s="120"/>
    </row>
    <row r="85" spans="34:34" x14ac:dyDescent="0.3">
      <c r="AH85" s="120"/>
    </row>
    <row r="86" spans="34:34" x14ac:dyDescent="0.3">
      <c r="AH86" s="111" t="s">
        <v>237</v>
      </c>
    </row>
    <row r="87" spans="34:34" x14ac:dyDescent="0.3">
      <c r="AH87" s="111" t="s">
        <v>238</v>
      </c>
    </row>
    <row r="88" spans="34:34" x14ac:dyDescent="0.3">
      <c r="AH88" s="111" t="s">
        <v>239</v>
      </c>
    </row>
    <row r="89" spans="34:34" x14ac:dyDescent="0.3">
      <c r="AH89" s="111" t="s">
        <v>240</v>
      </c>
    </row>
    <row r="90" spans="34:34" x14ac:dyDescent="0.3">
      <c r="AH90" s="111" t="s">
        <v>241</v>
      </c>
    </row>
    <row r="91" spans="34:34" x14ac:dyDescent="0.3">
      <c r="AH91" s="111" t="s">
        <v>242</v>
      </c>
    </row>
    <row r="92" spans="34:34" x14ac:dyDescent="0.3">
      <c r="AH92" s="111" t="s">
        <v>243</v>
      </c>
    </row>
    <row r="93" spans="34:34" x14ac:dyDescent="0.3">
      <c r="AH93" s="111" t="s">
        <v>244</v>
      </c>
    </row>
    <row r="94" spans="34:34" x14ac:dyDescent="0.3">
      <c r="AH94" s="111" t="s">
        <v>245</v>
      </c>
    </row>
    <row r="95" spans="34:34" x14ac:dyDescent="0.3">
      <c r="AH95" s="111" t="s">
        <v>246</v>
      </c>
    </row>
    <row r="96" spans="34:34" x14ac:dyDescent="0.3">
      <c r="AH96" s="111" t="s">
        <v>244</v>
      </c>
    </row>
    <row r="97" spans="34:34" x14ac:dyDescent="0.3">
      <c r="AH97" s="119" t="s">
        <v>247</v>
      </c>
    </row>
  </sheetData>
  <mergeCells count="16">
    <mergeCell ref="AJ7:AW7"/>
    <mergeCell ref="AY8:AZ8"/>
    <mergeCell ref="E8:F8"/>
    <mergeCell ref="C8:D8"/>
    <mergeCell ref="AC8:AD8"/>
    <mergeCell ref="AA8:AB8"/>
    <mergeCell ref="Y8:Z8"/>
    <mergeCell ref="W8:X8"/>
    <mergeCell ref="U8:V8"/>
    <mergeCell ref="S8:T8"/>
    <mergeCell ref="Q8:R8"/>
    <mergeCell ref="O8:P8"/>
    <mergeCell ref="G8:H8"/>
    <mergeCell ref="I8:J8"/>
    <mergeCell ref="K8:L8"/>
    <mergeCell ref="M8:N8"/>
  </mergeCells>
  <pageMargins left="0.7" right="0.7" top="0.75" bottom="0.75" header="0.3" footer="0.3"/>
  <pageSetup orientation="portrait" horizontalDpi="4294967294"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M95"/>
  <sheetViews>
    <sheetView workbookViewId="0"/>
  </sheetViews>
  <sheetFormatPr defaultRowHeight="14.4" x14ac:dyDescent="0.3"/>
  <cols>
    <col min="2" max="2" width="20.33203125" customWidth="1"/>
    <col min="3" max="7" width="15" customWidth="1"/>
    <col min="8" max="9" width="14.6640625" customWidth="1"/>
    <col min="10" max="10" width="14.33203125" customWidth="1"/>
    <col min="11" max="11" width="10.21875" bestFit="1" customWidth="1"/>
  </cols>
  <sheetData>
    <row r="1" spans="1:13" ht="18" x14ac:dyDescent="0.35">
      <c r="A1" s="1" t="s">
        <v>0</v>
      </c>
    </row>
    <row r="3" spans="1:13" x14ac:dyDescent="0.3">
      <c r="A3" s="10" t="s">
        <v>3</v>
      </c>
      <c r="B3" s="13" t="s">
        <v>185</v>
      </c>
      <c r="C3" s="13"/>
    </row>
    <row r="4" spans="1:13" x14ac:dyDescent="0.3">
      <c r="A4" s="14"/>
      <c r="B4" s="11" t="s">
        <v>414</v>
      </c>
      <c r="C4" s="13"/>
    </row>
    <row r="5" spans="1:13" x14ac:dyDescent="0.3">
      <c r="A5" s="14"/>
      <c r="B5" s="11" t="s">
        <v>383</v>
      </c>
      <c r="C5" s="13"/>
    </row>
    <row r="6" spans="1:13" x14ac:dyDescent="0.3">
      <c r="A6" s="14"/>
      <c r="B6" s="11" t="s">
        <v>380</v>
      </c>
      <c r="C6" s="13"/>
    </row>
    <row r="7" spans="1:13" x14ac:dyDescent="0.3">
      <c r="A7" s="14"/>
      <c r="B7" s="11" t="s">
        <v>381</v>
      </c>
      <c r="C7" s="13"/>
    </row>
    <row r="8" spans="1:13" x14ac:dyDescent="0.3">
      <c r="A8" s="14"/>
      <c r="B8" s="11" t="s">
        <v>382</v>
      </c>
      <c r="C8" s="13"/>
    </row>
    <row r="9" spans="1:13" x14ac:dyDescent="0.3">
      <c r="A9" s="14"/>
      <c r="B9" s="11" t="s">
        <v>384</v>
      </c>
      <c r="C9" s="13"/>
    </row>
    <row r="10" spans="1:13" x14ac:dyDescent="0.3">
      <c r="A10" s="14"/>
      <c r="B10" s="87" t="s">
        <v>192</v>
      </c>
      <c r="C10" s="13"/>
    </row>
    <row r="11" spans="1:13" x14ac:dyDescent="0.3">
      <c r="A11" s="14"/>
      <c r="B11" s="13"/>
      <c r="C11" s="13"/>
    </row>
    <row r="12" spans="1:13" x14ac:dyDescent="0.3">
      <c r="B12" s="90" t="s">
        <v>180</v>
      </c>
      <c r="C12" s="90" t="s">
        <v>187</v>
      </c>
      <c r="D12" s="90" t="s">
        <v>186</v>
      </c>
      <c r="E12" s="90" t="s">
        <v>181</v>
      </c>
      <c r="F12" s="90" t="s">
        <v>182</v>
      </c>
      <c r="G12" s="90" t="s">
        <v>183</v>
      </c>
      <c r="H12" s="90" t="s">
        <v>184</v>
      </c>
      <c r="J12" s="20" t="s">
        <v>180</v>
      </c>
      <c r="K12" s="20" t="s">
        <v>188</v>
      </c>
      <c r="L12" s="20" t="s">
        <v>189</v>
      </c>
    </row>
    <row r="13" spans="1:13" x14ac:dyDescent="0.3">
      <c r="B13" s="91"/>
      <c r="C13" s="92"/>
      <c r="D13" s="92"/>
      <c r="E13" s="92"/>
      <c r="F13" s="92"/>
      <c r="G13" s="92"/>
      <c r="H13" s="92">
        <f>SUM(C13:G13)</f>
        <v>0</v>
      </c>
      <c r="J13" s="7">
        <f>B13</f>
        <v>0</v>
      </c>
      <c r="K13" s="95">
        <f t="shared" ref="K13:K22" si="0">IFERROR(1-L13,0)</f>
        <v>1</v>
      </c>
      <c r="L13" s="95">
        <f t="shared" ref="L13:L22" si="1">IFERROR(G13/H13,0)</f>
        <v>0</v>
      </c>
      <c r="M13" s="95"/>
    </row>
    <row r="14" spans="1:13" x14ac:dyDescent="0.3">
      <c r="B14" s="91"/>
      <c r="C14" s="92"/>
      <c r="D14" s="92"/>
      <c r="E14" s="92"/>
      <c r="F14" s="92"/>
      <c r="G14" s="92"/>
      <c r="H14" s="92">
        <f t="shared" ref="H14:H22" si="2">SUM(C14:G14)</f>
        <v>0</v>
      </c>
      <c r="J14" s="7">
        <f t="shared" ref="J14:J22" si="3">B14</f>
        <v>0</v>
      </c>
      <c r="K14" s="95">
        <f t="shared" si="0"/>
        <v>1</v>
      </c>
      <c r="L14" s="95">
        <f t="shared" si="1"/>
        <v>0</v>
      </c>
    </row>
    <row r="15" spans="1:13" x14ac:dyDescent="0.3">
      <c r="B15" s="91"/>
      <c r="C15" s="92"/>
      <c r="D15" s="92"/>
      <c r="E15" s="92"/>
      <c r="F15" s="92"/>
      <c r="G15" s="92"/>
      <c r="H15" s="92">
        <f t="shared" si="2"/>
        <v>0</v>
      </c>
      <c r="J15" s="7">
        <f t="shared" si="3"/>
        <v>0</v>
      </c>
      <c r="K15" s="95">
        <f t="shared" si="0"/>
        <v>1</v>
      </c>
      <c r="L15" s="95">
        <f t="shared" si="1"/>
        <v>0</v>
      </c>
    </row>
    <row r="16" spans="1:13" x14ac:dyDescent="0.3">
      <c r="B16" s="91"/>
      <c r="C16" s="92"/>
      <c r="D16" s="92"/>
      <c r="E16" s="92"/>
      <c r="F16" s="92"/>
      <c r="G16" s="92"/>
      <c r="H16" s="92">
        <f t="shared" si="2"/>
        <v>0</v>
      </c>
      <c r="J16" s="7">
        <f t="shared" si="3"/>
        <v>0</v>
      </c>
      <c r="K16" s="95">
        <f t="shared" si="0"/>
        <v>1</v>
      </c>
      <c r="L16" s="95">
        <f t="shared" si="1"/>
        <v>0</v>
      </c>
    </row>
    <row r="17" spans="1:12" x14ac:dyDescent="0.3">
      <c r="B17" s="91"/>
      <c r="C17" s="92"/>
      <c r="D17" s="92"/>
      <c r="E17" s="92"/>
      <c r="F17" s="92"/>
      <c r="G17" s="92"/>
      <c r="H17" s="92">
        <f t="shared" si="2"/>
        <v>0</v>
      </c>
      <c r="J17" s="7">
        <f t="shared" si="3"/>
        <v>0</v>
      </c>
      <c r="K17" s="95">
        <f t="shared" si="0"/>
        <v>1</v>
      </c>
      <c r="L17" s="95">
        <f t="shared" si="1"/>
        <v>0</v>
      </c>
    </row>
    <row r="18" spans="1:12" x14ac:dyDescent="0.3">
      <c r="B18" s="91"/>
      <c r="C18" s="93"/>
      <c r="D18" s="94"/>
      <c r="E18" s="94"/>
      <c r="F18" s="94"/>
      <c r="G18" s="94"/>
      <c r="H18" s="92">
        <f t="shared" si="2"/>
        <v>0</v>
      </c>
      <c r="J18" s="7">
        <f t="shared" si="3"/>
        <v>0</v>
      </c>
      <c r="K18" s="95">
        <f t="shared" si="0"/>
        <v>1</v>
      </c>
      <c r="L18" s="95">
        <f t="shared" si="1"/>
        <v>0</v>
      </c>
    </row>
    <row r="19" spans="1:12" x14ac:dyDescent="0.3">
      <c r="B19" s="91"/>
      <c r="C19" s="93"/>
      <c r="D19" s="94"/>
      <c r="E19" s="94"/>
      <c r="F19" s="94"/>
      <c r="G19" s="94"/>
      <c r="H19" s="92">
        <f t="shared" si="2"/>
        <v>0</v>
      </c>
      <c r="J19" s="7">
        <f t="shared" si="3"/>
        <v>0</v>
      </c>
      <c r="K19" s="95">
        <f t="shared" si="0"/>
        <v>1</v>
      </c>
      <c r="L19" s="95">
        <f t="shared" si="1"/>
        <v>0</v>
      </c>
    </row>
    <row r="20" spans="1:12" x14ac:dyDescent="0.3">
      <c r="B20" s="91"/>
      <c r="C20" s="93"/>
      <c r="D20" s="94"/>
      <c r="E20" s="94"/>
      <c r="F20" s="94"/>
      <c r="G20" s="94"/>
      <c r="H20" s="92">
        <f t="shared" si="2"/>
        <v>0</v>
      </c>
      <c r="J20" s="7">
        <f t="shared" si="3"/>
        <v>0</v>
      </c>
      <c r="K20" s="95">
        <f t="shared" si="0"/>
        <v>1</v>
      </c>
      <c r="L20" s="95">
        <f t="shared" si="1"/>
        <v>0</v>
      </c>
    </row>
    <row r="21" spans="1:12" x14ac:dyDescent="0.3">
      <c r="B21" s="91"/>
      <c r="C21" s="93"/>
      <c r="D21" s="94"/>
      <c r="E21" s="94"/>
      <c r="F21" s="94"/>
      <c r="G21" s="94"/>
      <c r="H21" s="92">
        <f t="shared" si="2"/>
        <v>0</v>
      </c>
      <c r="J21" s="7">
        <f t="shared" si="3"/>
        <v>0</v>
      </c>
      <c r="K21" s="95">
        <f t="shared" si="0"/>
        <v>1</v>
      </c>
      <c r="L21" s="95">
        <f t="shared" si="1"/>
        <v>0</v>
      </c>
    </row>
    <row r="22" spans="1:12" x14ac:dyDescent="0.3">
      <c r="B22" s="91"/>
      <c r="C22" s="93"/>
      <c r="D22" s="94"/>
      <c r="E22" s="94"/>
      <c r="F22" s="94"/>
      <c r="G22" s="94"/>
      <c r="H22" s="92">
        <f t="shared" si="2"/>
        <v>0</v>
      </c>
      <c r="J22" s="7">
        <f t="shared" si="3"/>
        <v>0</v>
      </c>
      <c r="K22" s="95">
        <f t="shared" si="0"/>
        <v>1</v>
      </c>
      <c r="L22" s="95">
        <f t="shared" si="1"/>
        <v>0</v>
      </c>
    </row>
    <row r="23" spans="1:12" x14ac:dyDescent="0.3">
      <c r="B23" s="91" t="s">
        <v>44</v>
      </c>
      <c r="C23" s="93">
        <f>SUM(C13:C22)</f>
        <v>0</v>
      </c>
      <c r="D23" s="93">
        <f t="shared" ref="D23:H23" si="4">SUM(D13:D22)</f>
        <v>0</v>
      </c>
      <c r="E23" s="93">
        <f t="shared" si="4"/>
        <v>0</v>
      </c>
      <c r="F23" s="93">
        <f t="shared" si="4"/>
        <v>0</v>
      </c>
      <c r="G23" s="93">
        <f t="shared" si="4"/>
        <v>0</v>
      </c>
      <c r="H23" s="93">
        <f t="shared" si="4"/>
        <v>0</v>
      </c>
    </row>
    <row r="24" spans="1:12" x14ac:dyDescent="0.3">
      <c r="B24" s="7"/>
      <c r="C24" s="7"/>
    </row>
    <row r="25" spans="1:12" x14ac:dyDescent="0.3">
      <c r="B25" s="7"/>
      <c r="C25" s="7"/>
    </row>
    <row r="26" spans="1:12" x14ac:dyDescent="0.3">
      <c r="A26" s="10" t="s">
        <v>16</v>
      </c>
      <c r="B26" s="13" t="s">
        <v>190</v>
      </c>
      <c r="C26" s="6"/>
    </row>
    <row r="27" spans="1:12" x14ac:dyDescent="0.3">
      <c r="A27" s="14"/>
      <c r="B27" s="6" t="s">
        <v>193</v>
      </c>
      <c r="C27" s="6"/>
    </row>
    <row r="28" spans="1:12" x14ac:dyDescent="0.3">
      <c r="A28" s="14"/>
      <c r="B28" s="6" t="s">
        <v>191</v>
      </c>
      <c r="C28" s="6"/>
    </row>
    <row r="29" spans="1:12" x14ac:dyDescent="0.3">
      <c r="A29" s="14"/>
      <c r="B29" s="87" t="s">
        <v>192</v>
      </c>
      <c r="C29" s="6"/>
    </row>
    <row r="30" spans="1:12" x14ac:dyDescent="0.3">
      <c r="A30" s="14"/>
      <c r="B30" s="87" t="s">
        <v>212</v>
      </c>
      <c r="C30" s="6"/>
    </row>
    <row r="31" spans="1:12" ht="15" thickBot="1" x14ac:dyDescent="0.35">
      <c r="A31" s="14"/>
      <c r="B31" s="6"/>
      <c r="C31" s="6"/>
    </row>
    <row r="32" spans="1:12" ht="27.6" customHeight="1" thickBot="1" x14ac:dyDescent="0.35">
      <c r="A32" s="14"/>
      <c r="B32" s="96" t="s">
        <v>210</v>
      </c>
      <c r="C32" s="97" t="s">
        <v>211</v>
      </c>
    </row>
    <row r="33" spans="1:3" x14ac:dyDescent="0.3">
      <c r="A33" s="14"/>
      <c r="B33" s="6" t="s">
        <v>194</v>
      </c>
      <c r="C33" s="6"/>
    </row>
    <row r="34" spans="1:3" x14ac:dyDescent="0.3">
      <c r="A34" s="14"/>
      <c r="B34" s="6" t="s">
        <v>195</v>
      </c>
      <c r="C34" s="6"/>
    </row>
    <row r="35" spans="1:3" x14ac:dyDescent="0.3">
      <c r="A35" s="14"/>
      <c r="B35" s="6" t="s">
        <v>196</v>
      </c>
      <c r="C35" s="6"/>
    </row>
    <row r="36" spans="1:3" x14ac:dyDescent="0.3">
      <c r="A36" s="14"/>
      <c r="B36" s="6" t="s">
        <v>197</v>
      </c>
      <c r="C36" s="6"/>
    </row>
    <row r="37" spans="1:3" x14ac:dyDescent="0.3">
      <c r="A37" s="14"/>
      <c r="B37" s="6" t="s">
        <v>198</v>
      </c>
      <c r="C37" s="6"/>
    </row>
    <row r="38" spans="1:3" x14ac:dyDescent="0.3">
      <c r="A38" s="14"/>
      <c r="B38" s="6" t="s">
        <v>199</v>
      </c>
      <c r="C38" s="6"/>
    </row>
    <row r="39" spans="1:3" x14ac:dyDescent="0.3">
      <c r="A39" s="14"/>
      <c r="B39" s="6" t="s">
        <v>200</v>
      </c>
      <c r="C39" s="6"/>
    </row>
    <row r="40" spans="1:3" x14ac:dyDescent="0.3">
      <c r="A40" s="14"/>
      <c r="B40" s="6" t="s">
        <v>201</v>
      </c>
      <c r="C40" s="6"/>
    </row>
    <row r="41" spans="1:3" x14ac:dyDescent="0.3">
      <c r="A41" s="14"/>
      <c r="B41" s="6" t="s">
        <v>202</v>
      </c>
      <c r="C41" s="6"/>
    </row>
    <row r="42" spans="1:3" x14ac:dyDescent="0.3">
      <c r="A42" s="14"/>
      <c r="B42" s="6" t="s">
        <v>203</v>
      </c>
      <c r="C42" s="6"/>
    </row>
    <row r="43" spans="1:3" x14ac:dyDescent="0.3">
      <c r="A43" s="14"/>
      <c r="B43" s="6" t="s">
        <v>204</v>
      </c>
      <c r="C43" s="6"/>
    </row>
    <row r="44" spans="1:3" x14ac:dyDescent="0.3">
      <c r="A44" s="14"/>
      <c r="B44" s="6" t="s">
        <v>205</v>
      </c>
      <c r="C44" s="6"/>
    </row>
    <row r="45" spans="1:3" x14ac:dyDescent="0.3">
      <c r="A45" s="14"/>
      <c r="B45" s="6" t="s">
        <v>206</v>
      </c>
      <c r="C45" s="6"/>
    </row>
    <row r="46" spans="1:3" x14ac:dyDescent="0.3">
      <c r="A46" s="14"/>
      <c r="B46" s="6" t="s">
        <v>207</v>
      </c>
      <c r="C46" s="6"/>
    </row>
    <row r="47" spans="1:3" x14ac:dyDescent="0.3">
      <c r="A47" s="14"/>
      <c r="B47" s="6" t="s">
        <v>208</v>
      </c>
      <c r="C47" s="6"/>
    </row>
    <row r="48" spans="1:3" x14ac:dyDescent="0.3">
      <c r="A48" s="14"/>
      <c r="B48" s="6" t="s">
        <v>14</v>
      </c>
      <c r="C48" s="6"/>
    </row>
    <row r="49" spans="1:3" x14ac:dyDescent="0.3">
      <c r="A49" s="14"/>
      <c r="B49" s="6" t="s">
        <v>209</v>
      </c>
      <c r="C49" s="6"/>
    </row>
    <row r="50" spans="1:3" x14ac:dyDescent="0.3">
      <c r="A50" s="14"/>
      <c r="B50" s="6" t="s">
        <v>9</v>
      </c>
      <c r="C50" s="6"/>
    </row>
    <row r="51" spans="1:3" x14ac:dyDescent="0.3">
      <c r="B51" s="7"/>
      <c r="C51" s="7"/>
    </row>
    <row r="52" spans="1:3" x14ac:dyDescent="0.3">
      <c r="A52" s="10" t="s">
        <v>17</v>
      </c>
      <c r="B52" t="s">
        <v>80</v>
      </c>
      <c r="C52" s="6"/>
    </row>
    <row r="53" spans="1:3" x14ac:dyDescent="0.3">
      <c r="B53" s="7"/>
      <c r="C53" s="7"/>
    </row>
    <row r="54" spans="1:3" x14ac:dyDescent="0.3">
      <c r="A54" s="84" t="s">
        <v>20</v>
      </c>
      <c r="B54" s="6" t="s">
        <v>364</v>
      </c>
      <c r="C54" s="7"/>
    </row>
    <row r="55" spans="1:3" x14ac:dyDescent="0.3">
      <c r="B55" s="7"/>
      <c r="C55" s="7"/>
    </row>
    <row r="56" spans="1:3" x14ac:dyDescent="0.3">
      <c r="A56" s="84" t="s">
        <v>21</v>
      </c>
      <c r="B56" s="6" t="s">
        <v>365</v>
      </c>
      <c r="C56" s="7"/>
    </row>
    <row r="57" spans="1:3" x14ac:dyDescent="0.3">
      <c r="B57" s="7"/>
      <c r="C57" s="7"/>
    </row>
    <row r="58" spans="1:3" x14ac:dyDescent="0.3">
      <c r="A58" s="84" t="s">
        <v>23</v>
      </c>
      <c r="B58" s="6" t="s">
        <v>366</v>
      </c>
      <c r="C58" s="7"/>
    </row>
    <row r="59" spans="1:3" x14ac:dyDescent="0.3">
      <c r="B59" s="7"/>
      <c r="C59" s="7"/>
    </row>
    <row r="60" spans="1:3" x14ac:dyDescent="0.3">
      <c r="B60" s="7"/>
      <c r="C60" s="7"/>
    </row>
    <row r="61" spans="1:3" x14ac:dyDescent="0.3">
      <c r="B61" s="7"/>
      <c r="C61" s="7"/>
    </row>
    <row r="62" spans="1:3" x14ac:dyDescent="0.3">
      <c r="B62" s="7"/>
      <c r="C62" s="7"/>
    </row>
    <row r="63" spans="1:3" x14ac:dyDescent="0.3">
      <c r="B63" s="7"/>
      <c r="C63" s="7"/>
    </row>
    <row r="64" spans="1:3" x14ac:dyDescent="0.3">
      <c r="B64" s="7"/>
      <c r="C64" s="7"/>
    </row>
    <row r="65" spans="1:3" x14ac:dyDescent="0.3">
      <c r="B65" s="7"/>
      <c r="C65" s="7"/>
    </row>
    <row r="66" spans="1:3" x14ac:dyDescent="0.3">
      <c r="B66" s="7"/>
      <c r="C66" s="7"/>
    </row>
    <row r="67" spans="1:3" x14ac:dyDescent="0.3">
      <c r="A67" s="14"/>
      <c r="B67" s="6"/>
      <c r="C67" s="6"/>
    </row>
    <row r="68" spans="1:3" x14ac:dyDescent="0.3">
      <c r="A68" s="14"/>
      <c r="B68" s="7"/>
      <c r="C68" s="7"/>
    </row>
    <row r="69" spans="1:3" x14ac:dyDescent="0.3">
      <c r="A69" s="14"/>
      <c r="B69" s="7"/>
      <c r="C69" s="7"/>
    </row>
    <row r="70" spans="1:3" x14ac:dyDescent="0.3">
      <c r="A70" s="14"/>
      <c r="B70" s="7"/>
      <c r="C70" s="7"/>
    </row>
    <row r="71" spans="1:3" x14ac:dyDescent="0.3">
      <c r="A71" s="14"/>
      <c r="C71" s="6"/>
    </row>
    <row r="74" spans="1:3" x14ac:dyDescent="0.3">
      <c r="A74" s="14"/>
      <c r="B74" s="14"/>
    </row>
    <row r="75" spans="1:3" x14ac:dyDescent="0.3">
      <c r="A75" s="14"/>
      <c r="B75" s="14"/>
    </row>
    <row r="76" spans="1:3" x14ac:dyDescent="0.3">
      <c r="A76" s="14"/>
      <c r="B76" s="14"/>
    </row>
    <row r="77" spans="1:3" x14ac:dyDescent="0.3">
      <c r="A77" s="14"/>
      <c r="B77" s="14"/>
    </row>
    <row r="78" spans="1:3" x14ac:dyDescent="0.3">
      <c r="A78" s="14"/>
      <c r="B78" s="14"/>
    </row>
    <row r="79" spans="1:3" x14ac:dyDescent="0.3">
      <c r="A79" s="14"/>
      <c r="B79" s="14"/>
    </row>
    <row r="80" spans="1:3" x14ac:dyDescent="0.3">
      <c r="A80" s="20"/>
      <c r="B80" s="14"/>
    </row>
    <row r="81" spans="1:3" x14ac:dyDescent="0.3">
      <c r="A81" s="14"/>
      <c r="B81" s="14"/>
    </row>
    <row r="82" spans="1:3" x14ac:dyDescent="0.3">
      <c r="A82" s="14"/>
      <c r="B82" s="148"/>
      <c r="C82" s="82"/>
    </row>
    <row r="83" spans="1:3" x14ac:dyDescent="0.3">
      <c r="A83" s="14"/>
      <c r="B83" s="14"/>
    </row>
    <row r="84" spans="1:3" x14ac:dyDescent="0.3">
      <c r="A84" s="14"/>
      <c r="B84" s="148"/>
    </row>
    <row r="85" spans="1:3" x14ac:dyDescent="0.3">
      <c r="A85" s="14"/>
      <c r="B85" s="14"/>
    </row>
    <row r="86" spans="1:3" x14ac:dyDescent="0.3">
      <c r="A86" s="14"/>
      <c r="B86" s="148"/>
      <c r="C86" s="82"/>
    </row>
    <row r="87" spans="1:3" x14ac:dyDescent="0.3">
      <c r="A87" s="14"/>
      <c r="B87" s="148"/>
      <c r="C87" s="82"/>
    </row>
    <row r="88" spans="1:3" x14ac:dyDescent="0.3">
      <c r="A88" s="14"/>
      <c r="B88" s="148"/>
      <c r="C88" s="82"/>
    </row>
    <row r="89" spans="1:3" x14ac:dyDescent="0.3">
      <c r="A89" s="14"/>
      <c r="B89" s="148"/>
      <c r="C89" s="82"/>
    </row>
    <row r="90" spans="1:3" x14ac:dyDescent="0.3">
      <c r="A90" s="14"/>
      <c r="B90" s="14"/>
      <c r="C90" s="82"/>
    </row>
    <row r="91" spans="1:3" x14ac:dyDescent="0.3">
      <c r="A91" s="14"/>
      <c r="B91" s="14"/>
    </row>
    <row r="92" spans="1:3" x14ac:dyDescent="0.3">
      <c r="A92" s="14"/>
      <c r="B92" s="148"/>
      <c r="C92" s="82"/>
    </row>
    <row r="93" spans="1:3" x14ac:dyDescent="0.3">
      <c r="A93" s="14"/>
      <c r="B93" s="14"/>
    </row>
    <row r="94" spans="1:3" x14ac:dyDescent="0.3">
      <c r="A94" s="14"/>
      <c r="B94" s="14"/>
    </row>
    <row r="95" spans="1:3" x14ac:dyDescent="0.3">
      <c r="A95" s="14"/>
      <c r="B95" s="14"/>
    </row>
  </sheetData>
  <pageMargins left="0.7" right="0.7" top="0.75" bottom="0.75" header="0.3" footer="0.3"/>
  <pageSetup orientation="portrait" horizontalDpi="4294967294"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N30"/>
  <sheetViews>
    <sheetView zoomScale="80" zoomScaleNormal="80" workbookViewId="0">
      <selection activeCell="C13" sqref="C13"/>
    </sheetView>
  </sheetViews>
  <sheetFormatPr defaultRowHeight="14.4" x14ac:dyDescent="0.3"/>
  <cols>
    <col min="1" max="1" width="57.44140625" customWidth="1"/>
    <col min="2" max="2" width="25.44140625" hidden="1" customWidth="1"/>
    <col min="3" max="3" width="8.77734375" style="50" customWidth="1"/>
    <col min="4" max="5" width="25.77734375" style="38" customWidth="1"/>
    <col min="6" max="6" width="8.77734375" style="50" customWidth="1"/>
    <col min="7" max="8" width="25.77734375" style="38" customWidth="1"/>
    <col min="9" max="9" width="8.77734375" style="50" customWidth="1"/>
    <col min="10" max="11" width="25.77734375" style="38" customWidth="1"/>
  </cols>
  <sheetData>
    <row r="1" spans="1:14" ht="18" x14ac:dyDescent="0.35">
      <c r="A1" s="102" t="s">
        <v>388</v>
      </c>
    </row>
    <row r="2" spans="1:14" ht="34.200000000000003" customHeight="1" x14ac:dyDescent="0.3"/>
    <row r="3" spans="1:14" ht="56.4" customHeight="1" x14ac:dyDescent="0.55000000000000004">
      <c r="A3" s="122">
        <f>'Staffing Questionnaire'!C2</f>
        <v>0</v>
      </c>
      <c r="E3" s="250" t="s">
        <v>277</v>
      </c>
      <c r="F3" s="250"/>
      <c r="G3" s="250"/>
      <c r="I3" s="116"/>
      <c r="J3" s="115"/>
      <c r="K3" s="117"/>
      <c r="L3" s="16"/>
      <c r="M3" s="16"/>
      <c r="N3" s="16"/>
    </row>
    <row r="4" spans="1:14" ht="24" thickBot="1" x14ac:dyDescent="0.5">
      <c r="K4" s="47"/>
    </row>
    <row r="5" spans="1:14" ht="24" thickBot="1" x14ac:dyDescent="0.5">
      <c r="A5" s="32">
        <f>'Staffing Questionnaire'!M2</f>
        <v>0</v>
      </c>
      <c r="B5" s="36"/>
      <c r="C5" s="251" t="s">
        <v>74</v>
      </c>
      <c r="D5" s="252"/>
      <c r="E5" s="253"/>
      <c r="F5" s="251" t="s">
        <v>75</v>
      </c>
      <c r="G5" s="252"/>
      <c r="H5" s="253"/>
      <c r="I5" s="251" t="s">
        <v>272</v>
      </c>
      <c r="J5" s="252"/>
      <c r="K5" s="253"/>
    </row>
    <row r="6" spans="1:14" ht="23.4" x14ac:dyDescent="0.45">
      <c r="A6" s="32" t="s">
        <v>58</v>
      </c>
      <c r="B6" s="36"/>
      <c r="C6" s="51" t="s">
        <v>59</v>
      </c>
      <c r="D6" s="42" t="s">
        <v>60</v>
      </c>
      <c r="E6" s="43" t="s">
        <v>73</v>
      </c>
      <c r="F6" s="51" t="s">
        <v>59</v>
      </c>
      <c r="G6" s="42" t="s">
        <v>60</v>
      </c>
      <c r="H6" s="43" t="s">
        <v>73</v>
      </c>
      <c r="I6" s="51" t="s">
        <v>59</v>
      </c>
      <c r="J6" s="42" t="s">
        <v>60</v>
      </c>
      <c r="K6" s="43" t="s">
        <v>73</v>
      </c>
    </row>
    <row r="7" spans="1:14" ht="23.4" x14ac:dyDescent="0.45">
      <c r="A7" s="32" t="s">
        <v>61</v>
      </c>
      <c r="B7" s="36">
        <v>50</v>
      </c>
      <c r="C7" s="52"/>
      <c r="D7" s="39">
        <f>96.49*132%</f>
        <v>127.3668</v>
      </c>
      <c r="E7" s="44">
        <f>C7*D7</f>
        <v>0</v>
      </c>
      <c r="F7" s="52"/>
      <c r="G7" s="39">
        <f>D7</f>
        <v>127.3668</v>
      </c>
      <c r="H7" s="44">
        <f>F7*G7</f>
        <v>0</v>
      </c>
      <c r="I7" s="52">
        <f>'Staffing Questionnaire'!D21/40</f>
        <v>0</v>
      </c>
      <c r="J7" s="39">
        <f>IFERROR(('Staffing Questionnaire'!AV21)/'Staffing Questionnaire'!A21,0)</f>
        <v>0</v>
      </c>
      <c r="K7" s="44">
        <f>I7*J7</f>
        <v>0</v>
      </c>
    </row>
    <row r="8" spans="1:14" ht="23.4" x14ac:dyDescent="0.45">
      <c r="A8" s="32" t="s">
        <v>62</v>
      </c>
      <c r="B8" s="36"/>
      <c r="C8" s="52">
        <v>1</v>
      </c>
      <c r="D8" s="39">
        <f>((45.76+46.16)/2)*132%</f>
        <v>60.667199999999994</v>
      </c>
      <c r="E8" s="44">
        <f>C8*D8</f>
        <v>60.667199999999994</v>
      </c>
      <c r="F8" s="52">
        <v>1</v>
      </c>
      <c r="G8" s="39">
        <f>D8</f>
        <v>60.667199999999994</v>
      </c>
      <c r="H8" s="44">
        <f>F8*G8</f>
        <v>60.667199999999994</v>
      </c>
      <c r="I8" s="52">
        <f>'Staffing Questionnaire'!D40/40</f>
        <v>0</v>
      </c>
      <c r="J8" s="39">
        <f>IFERROR(('Staffing Questionnaire'!AV40)/'Staffing Questionnaire'!A40,0)</f>
        <v>0</v>
      </c>
      <c r="K8" s="44">
        <f>I8*J8</f>
        <v>0</v>
      </c>
    </row>
    <row r="9" spans="1:14" ht="23.4" x14ac:dyDescent="0.45">
      <c r="A9" s="32" t="s">
        <v>26</v>
      </c>
      <c r="B9" s="36">
        <v>40</v>
      </c>
      <c r="C9" s="52">
        <v>0.5</v>
      </c>
      <c r="D9" s="39">
        <f>28.86*132%</f>
        <v>38.095199999999998</v>
      </c>
      <c r="E9" s="44">
        <f t="shared" ref="E9:E14" si="0">C9*D9</f>
        <v>19.047599999999999</v>
      </c>
      <c r="F9" s="52">
        <v>1</v>
      </c>
      <c r="G9" s="39">
        <f t="shared" ref="G9:G14" si="1">D9</f>
        <v>38.095199999999998</v>
      </c>
      <c r="H9" s="44">
        <f t="shared" ref="H9:H14" si="2">F9*G9</f>
        <v>38.095199999999998</v>
      </c>
      <c r="I9" s="52">
        <f>'Staffing Questionnaire'!D86/40</f>
        <v>0</v>
      </c>
      <c r="J9" s="39">
        <f>IFERROR(('Staffing Questionnaire'!AV86)/'Staffing Questionnaire'!A86,0)</f>
        <v>0</v>
      </c>
      <c r="K9" s="44">
        <f t="shared" ref="K9:K14" si="3">I9*J9</f>
        <v>0</v>
      </c>
    </row>
    <row r="10" spans="1:14" ht="23.4" x14ac:dyDescent="0.45">
      <c r="A10" s="32" t="s">
        <v>63</v>
      </c>
      <c r="B10" s="36">
        <v>18</v>
      </c>
      <c r="C10" s="52">
        <v>1</v>
      </c>
      <c r="D10" s="39">
        <f>14.37*132%</f>
        <v>18.968399999999999</v>
      </c>
      <c r="E10" s="44">
        <f t="shared" si="0"/>
        <v>18.968399999999999</v>
      </c>
      <c r="F10" s="52">
        <v>0.5</v>
      </c>
      <c r="G10" s="39">
        <f t="shared" si="1"/>
        <v>18.968399999999999</v>
      </c>
      <c r="H10" s="44">
        <f t="shared" si="2"/>
        <v>9.4841999999999995</v>
      </c>
      <c r="I10" s="52">
        <f>'Staffing Questionnaire'!D98/40</f>
        <v>0</v>
      </c>
      <c r="J10" s="39">
        <f>IFERROR(('Staffing Questionnaire'!AV110)/'Staffing Questionnaire'!A110,0)</f>
        <v>0</v>
      </c>
      <c r="K10" s="44">
        <f t="shared" si="3"/>
        <v>0</v>
      </c>
    </row>
    <row r="11" spans="1:14" ht="23.4" x14ac:dyDescent="0.45">
      <c r="A11" s="32" t="s">
        <v>64</v>
      </c>
      <c r="B11" s="36">
        <v>18</v>
      </c>
      <c r="C11" s="52">
        <v>0.15</v>
      </c>
      <c r="D11" s="39">
        <f>19.46*132%</f>
        <v>25.687200000000001</v>
      </c>
      <c r="E11" s="44">
        <f t="shared" si="0"/>
        <v>3.8530799999999998</v>
      </c>
      <c r="F11" s="52">
        <v>0.5</v>
      </c>
      <c r="G11" s="39">
        <f t="shared" si="1"/>
        <v>25.687200000000001</v>
      </c>
      <c r="H11" s="44">
        <f t="shared" si="2"/>
        <v>12.8436</v>
      </c>
      <c r="I11" s="52">
        <f>'Staffing Questionnaire'!D98/40</f>
        <v>0</v>
      </c>
      <c r="J11" s="39">
        <f>IFERROR(('Staffing Questionnaire'!AV98)/'Staffing Questionnaire'!A98,0)</f>
        <v>0</v>
      </c>
      <c r="K11" s="44">
        <f t="shared" si="3"/>
        <v>0</v>
      </c>
    </row>
    <row r="12" spans="1:14" ht="23.4" x14ac:dyDescent="0.45">
      <c r="A12" s="32" t="s">
        <v>65</v>
      </c>
      <c r="B12" s="36">
        <v>28</v>
      </c>
      <c r="C12" s="52">
        <v>0.75</v>
      </c>
      <c r="D12" s="39">
        <f>21*132%</f>
        <v>27.720000000000002</v>
      </c>
      <c r="E12" s="44">
        <f t="shared" si="0"/>
        <v>20.790000000000003</v>
      </c>
      <c r="F12" s="52">
        <v>0.75</v>
      </c>
      <c r="G12" s="39">
        <f t="shared" si="1"/>
        <v>27.720000000000002</v>
      </c>
      <c r="H12" s="44">
        <f t="shared" si="2"/>
        <v>20.790000000000003</v>
      </c>
      <c r="I12" s="52">
        <f>'Staffing Questionnaire'!D125/40</f>
        <v>0</v>
      </c>
      <c r="J12" s="39">
        <f>IFERROR(('Staffing Questionnaire'!AV125)/'Staffing Questionnaire'!A125,0)</f>
        <v>0</v>
      </c>
      <c r="K12" s="44">
        <f t="shared" si="3"/>
        <v>0</v>
      </c>
    </row>
    <row r="13" spans="1:14" ht="23.4" x14ac:dyDescent="0.45">
      <c r="A13" s="32" t="s">
        <v>66</v>
      </c>
      <c r="B13" s="36">
        <v>18</v>
      </c>
      <c r="C13" s="52">
        <v>1</v>
      </c>
      <c r="D13" s="39">
        <f>((14.32+16.77)/2)*132%</f>
        <v>20.519400000000001</v>
      </c>
      <c r="E13" s="44">
        <f t="shared" si="0"/>
        <v>20.519400000000001</v>
      </c>
      <c r="F13" s="52">
        <v>1.5</v>
      </c>
      <c r="G13" s="39">
        <f t="shared" si="1"/>
        <v>20.519400000000001</v>
      </c>
      <c r="H13" s="44">
        <f t="shared" si="2"/>
        <v>30.7791</v>
      </c>
      <c r="I13" s="52">
        <f>'Staffing Questionnaire'!D147/40-'ERN Comp'!I9</f>
        <v>0</v>
      </c>
      <c r="J13" s="39">
        <f>IFERROR(('Staffing Questionnaire'!AV147)/'Staffing Questionnaire'!A147,0)</f>
        <v>0</v>
      </c>
      <c r="K13" s="44">
        <f t="shared" si="3"/>
        <v>0</v>
      </c>
    </row>
    <row r="14" spans="1:14" ht="23.4" x14ac:dyDescent="0.45">
      <c r="A14" s="32" t="s">
        <v>31</v>
      </c>
      <c r="B14" s="36">
        <v>18</v>
      </c>
      <c r="C14" s="52">
        <v>0.25</v>
      </c>
      <c r="D14" s="39">
        <f>D13</f>
        <v>20.519400000000001</v>
      </c>
      <c r="E14" s="44">
        <f t="shared" si="0"/>
        <v>5.1298500000000002</v>
      </c>
      <c r="F14" s="52">
        <v>0.25</v>
      </c>
      <c r="G14" s="39">
        <f t="shared" si="1"/>
        <v>20.519400000000001</v>
      </c>
      <c r="H14" s="44">
        <f t="shared" si="2"/>
        <v>5.1298500000000002</v>
      </c>
      <c r="I14" s="52">
        <f>'Staffing Questionnaire'!D160/40-'ERN Comp'!I10</f>
        <v>0</v>
      </c>
      <c r="J14" s="39">
        <f>IFERROR(('Staffing Questionnaire'!AV160)/'Staffing Questionnaire'!A160,0)</f>
        <v>0</v>
      </c>
      <c r="K14" s="44">
        <f t="shared" si="3"/>
        <v>0</v>
      </c>
    </row>
    <row r="15" spans="1:14" ht="23.4" x14ac:dyDescent="0.45">
      <c r="A15" s="32"/>
      <c r="B15" s="36"/>
      <c r="C15" s="52"/>
      <c r="D15" s="39"/>
      <c r="E15" s="44"/>
      <c r="F15" s="52"/>
      <c r="G15" s="39"/>
      <c r="H15" s="49"/>
      <c r="I15" s="52"/>
      <c r="J15" s="39"/>
      <c r="K15" s="44"/>
    </row>
    <row r="16" spans="1:14" ht="23.4" x14ac:dyDescent="0.45">
      <c r="A16" s="32" t="s">
        <v>67</v>
      </c>
      <c r="B16" s="36"/>
      <c r="C16" s="52"/>
      <c r="D16" s="39"/>
      <c r="E16" s="44">
        <f>SUM(E7:E14)</f>
        <v>148.97553000000002</v>
      </c>
      <c r="F16" s="52"/>
      <c r="G16" s="39"/>
      <c r="H16" s="44">
        <f>SUM(H7:H14)</f>
        <v>177.78914999999998</v>
      </c>
      <c r="I16" s="52"/>
      <c r="J16" s="39"/>
      <c r="K16" s="44">
        <f>SUM(K7:K14)</f>
        <v>0</v>
      </c>
    </row>
    <row r="17" spans="1:11" ht="23.4" x14ac:dyDescent="0.45">
      <c r="A17" s="32" t="s">
        <v>68</v>
      </c>
      <c r="B17" s="36"/>
      <c r="C17" s="52"/>
      <c r="D17" s="39"/>
      <c r="E17" s="44">
        <f>E16*8</f>
        <v>1191.8042400000002</v>
      </c>
      <c r="F17" s="52"/>
      <c r="G17" s="39"/>
      <c r="H17" s="44">
        <f>H16*8</f>
        <v>1422.3131999999998</v>
      </c>
      <c r="I17" s="52"/>
      <c r="J17" s="39"/>
      <c r="K17" s="44">
        <f>K16*8</f>
        <v>0</v>
      </c>
    </row>
    <row r="18" spans="1:11" ht="23.4" x14ac:dyDescent="0.45">
      <c r="A18" s="32" t="s">
        <v>69</v>
      </c>
      <c r="B18" s="36"/>
      <c r="C18" s="52"/>
      <c r="D18" s="39"/>
      <c r="E18" s="44">
        <f>E16*2080</f>
        <v>309869.10240000003</v>
      </c>
      <c r="F18" s="52"/>
      <c r="G18" s="39"/>
      <c r="H18" s="44">
        <f>H16*2080</f>
        <v>369801.43199999997</v>
      </c>
      <c r="I18" s="52"/>
      <c r="J18" s="39"/>
      <c r="K18" s="44">
        <f>K16*2080</f>
        <v>0</v>
      </c>
    </row>
    <row r="19" spans="1:11" ht="23.4" x14ac:dyDescent="0.45">
      <c r="A19" s="32"/>
      <c r="B19" s="36"/>
      <c r="C19" s="52"/>
      <c r="D19" s="39"/>
      <c r="E19" s="44"/>
      <c r="F19" s="52"/>
      <c r="G19" s="39"/>
      <c r="H19" s="44"/>
      <c r="I19" s="52"/>
      <c r="J19" s="39"/>
      <c r="K19" s="44"/>
    </row>
    <row r="20" spans="1:11" ht="23.4" x14ac:dyDescent="0.45">
      <c r="A20" s="32" t="s">
        <v>266</v>
      </c>
      <c r="B20" s="36"/>
      <c r="C20" s="52"/>
      <c r="D20" s="39"/>
      <c r="E20" s="44">
        <f>4800*78</f>
        <v>374400</v>
      </c>
      <c r="F20" s="52"/>
      <c r="G20" s="39"/>
      <c r="H20" s="44">
        <f>4800*78</f>
        <v>374400</v>
      </c>
      <c r="I20" s="52"/>
      <c r="J20" s="39"/>
      <c r="K20" s="44">
        <f>(((I7+I8)*4800)*78)</f>
        <v>0</v>
      </c>
    </row>
    <row r="21" spans="1:11" s="164" customFormat="1" ht="23.4" x14ac:dyDescent="0.45">
      <c r="A21" s="159" t="s">
        <v>265</v>
      </c>
      <c r="B21" s="160"/>
      <c r="C21" s="161"/>
      <c r="D21" s="162"/>
      <c r="E21" s="163">
        <f>E20-E18</f>
        <v>64530.897599999967</v>
      </c>
      <c r="F21" s="161"/>
      <c r="G21" s="162"/>
      <c r="H21" s="163">
        <f>H20-H18</f>
        <v>4598.5680000000284</v>
      </c>
      <c r="I21" s="161"/>
      <c r="J21" s="162"/>
      <c r="K21" s="165">
        <f>K20-K18</f>
        <v>0</v>
      </c>
    </row>
    <row r="22" spans="1:11" ht="23.4" x14ac:dyDescent="0.45">
      <c r="A22" s="32"/>
      <c r="B22" s="36"/>
      <c r="C22" s="52"/>
      <c r="D22" s="39"/>
      <c r="E22" s="44"/>
      <c r="F22" s="52"/>
      <c r="G22" s="39"/>
      <c r="H22" s="44"/>
      <c r="I22" s="52"/>
      <c r="J22" s="39"/>
      <c r="K22" s="44"/>
    </row>
    <row r="23" spans="1:11" ht="23.4" x14ac:dyDescent="0.45">
      <c r="A23" s="154" t="s">
        <v>267</v>
      </c>
      <c r="B23" s="36"/>
      <c r="C23" s="52"/>
      <c r="D23" s="39"/>
      <c r="E23" s="44"/>
      <c r="F23" s="52"/>
      <c r="G23" s="39"/>
      <c r="H23" s="44"/>
      <c r="I23" s="158"/>
      <c r="J23" s="39"/>
      <c r="K23" s="44"/>
    </row>
    <row r="24" spans="1:11" ht="23.4" x14ac:dyDescent="0.45">
      <c r="A24" s="155" t="s">
        <v>268</v>
      </c>
      <c r="B24" s="36"/>
      <c r="C24" s="52"/>
      <c r="D24" s="39"/>
      <c r="E24" s="44"/>
      <c r="F24" s="52"/>
      <c r="G24" s="39"/>
      <c r="H24" s="44"/>
      <c r="J24" s="156"/>
      <c r="K24" s="157"/>
    </row>
    <row r="25" spans="1:11" ht="23.4" x14ac:dyDescent="0.45">
      <c r="A25" s="131" t="s">
        <v>271</v>
      </c>
      <c r="B25" s="37"/>
      <c r="C25" s="53"/>
      <c r="D25" s="40"/>
      <c r="E25" s="45"/>
      <c r="F25" s="53"/>
      <c r="G25" s="40"/>
      <c r="H25" s="45"/>
      <c r="I25" s="53"/>
      <c r="J25" s="40"/>
      <c r="K25" s="44"/>
    </row>
    <row r="26" spans="1:11" ht="23.4" x14ac:dyDescent="0.45">
      <c r="A26" s="123"/>
      <c r="B26" s="37"/>
      <c r="C26" s="53"/>
      <c r="D26" s="40"/>
      <c r="E26" s="45"/>
      <c r="F26" s="53"/>
      <c r="G26" s="40"/>
      <c r="H26" s="45"/>
      <c r="I26" s="244" t="s">
        <v>375</v>
      </c>
      <c r="J26" s="245"/>
      <c r="K26" s="246"/>
    </row>
    <row r="27" spans="1:11" ht="23.4" x14ac:dyDescent="0.45">
      <c r="A27" s="154" t="s">
        <v>279</v>
      </c>
      <c r="B27" s="37"/>
      <c r="C27" s="53"/>
      <c r="D27" s="40"/>
      <c r="E27" s="45"/>
      <c r="F27" s="53"/>
      <c r="G27" s="40"/>
      <c r="H27" s="45"/>
      <c r="I27" s="247" t="s">
        <v>376</v>
      </c>
      <c r="J27" s="248"/>
      <c r="K27" s="249"/>
    </row>
    <row r="28" spans="1:11" ht="23.4" x14ac:dyDescent="0.45">
      <c r="A28" s="131" t="s">
        <v>280</v>
      </c>
      <c r="B28" s="37"/>
      <c r="C28" s="53"/>
      <c r="D28" s="40"/>
      <c r="E28" s="45"/>
      <c r="F28" s="53"/>
      <c r="G28" s="40"/>
      <c r="H28" s="45"/>
      <c r="I28" s="53"/>
      <c r="J28" s="40"/>
      <c r="K28" s="44"/>
    </row>
    <row r="29" spans="1:11" ht="23.4" x14ac:dyDescent="0.45">
      <c r="A29" s="126"/>
      <c r="B29" s="37"/>
      <c r="C29" s="53"/>
      <c r="D29" s="40"/>
      <c r="E29" s="45"/>
      <c r="F29" s="53"/>
      <c r="G29" s="40"/>
      <c r="H29" s="45"/>
      <c r="I29" s="53"/>
      <c r="J29" s="40"/>
      <c r="K29" s="44"/>
    </row>
    <row r="30" spans="1:11" ht="24" thickBot="1" x14ac:dyDescent="0.5">
      <c r="A30" s="33"/>
      <c r="B30" s="37"/>
      <c r="C30" s="54"/>
      <c r="D30" s="41"/>
      <c r="E30" s="46"/>
      <c r="F30" s="54"/>
      <c r="G30" s="41"/>
      <c r="H30" s="46"/>
      <c r="I30" s="54"/>
      <c r="J30" s="41"/>
      <c r="K30" s="48"/>
    </row>
  </sheetData>
  <mergeCells count="6">
    <mergeCell ref="I26:K26"/>
    <mergeCell ref="I27:K27"/>
    <mergeCell ref="E3:G3"/>
    <mergeCell ref="C5:E5"/>
    <mergeCell ref="F5:H5"/>
    <mergeCell ref="I5:K5"/>
  </mergeCells>
  <pageMargins left="0.7" right="0.7" top="0.75" bottom="0.75" header="0.3" footer="0.3"/>
  <pageSetup scale="51" orientation="landscape" horizontalDpi="4294967293" verticalDpi="4294967293"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N28"/>
  <sheetViews>
    <sheetView zoomScale="80" zoomScaleNormal="80" workbookViewId="0">
      <selection activeCell="I11" sqref="I11"/>
    </sheetView>
  </sheetViews>
  <sheetFormatPr defaultRowHeight="14.4" x14ac:dyDescent="0.3"/>
  <cols>
    <col min="1" max="1" width="57.44140625" customWidth="1"/>
    <col min="2" max="2" width="25.44140625" hidden="1" customWidth="1"/>
    <col min="3" max="3" width="8.77734375" style="50" customWidth="1"/>
    <col min="4" max="5" width="25.77734375" style="38" customWidth="1"/>
    <col min="6" max="6" width="8.77734375" style="50" customWidth="1"/>
    <col min="7" max="8" width="25.77734375" style="38" customWidth="1"/>
    <col min="9" max="9" width="8.77734375" style="50" customWidth="1"/>
    <col min="10" max="11" width="25.77734375" style="38" customWidth="1"/>
  </cols>
  <sheetData>
    <row r="1" spans="1:14" ht="18" x14ac:dyDescent="0.35">
      <c r="A1" s="102" t="s">
        <v>389</v>
      </c>
    </row>
    <row r="2" spans="1:14" ht="32.4" customHeight="1" x14ac:dyDescent="0.35">
      <c r="A2" s="102"/>
    </row>
    <row r="3" spans="1:14" ht="56.4" customHeight="1" x14ac:dyDescent="0.5">
      <c r="A3" s="122">
        <f>'Staffing Questionnaire'!C2</f>
        <v>0</v>
      </c>
      <c r="E3" s="254" t="s">
        <v>278</v>
      </c>
      <c r="F3" s="254"/>
      <c r="G3" s="254"/>
      <c r="I3" s="116"/>
      <c r="J3" s="115"/>
      <c r="K3" s="117"/>
      <c r="L3" s="16"/>
      <c r="M3" s="16"/>
      <c r="N3" s="16"/>
    </row>
    <row r="4" spans="1:14" ht="24" thickBot="1" x14ac:dyDescent="0.5">
      <c r="K4" s="47"/>
    </row>
    <row r="5" spans="1:14" ht="24" thickBot="1" x14ac:dyDescent="0.5">
      <c r="A5" s="32">
        <f>'Staffing Questionnaire'!M2</f>
        <v>0</v>
      </c>
      <c r="B5" s="36"/>
      <c r="C5" s="251" t="s">
        <v>275</v>
      </c>
      <c r="D5" s="252"/>
      <c r="E5" s="253"/>
      <c r="F5" s="251" t="s">
        <v>276</v>
      </c>
      <c r="G5" s="252"/>
      <c r="H5" s="253"/>
      <c r="I5" s="251" t="s">
        <v>272</v>
      </c>
      <c r="J5" s="252"/>
      <c r="K5" s="253"/>
    </row>
    <row r="6" spans="1:14" ht="23.4" x14ac:dyDescent="0.45">
      <c r="A6" s="32" t="s">
        <v>58</v>
      </c>
      <c r="B6" s="36"/>
      <c r="C6" s="51" t="s">
        <v>59</v>
      </c>
      <c r="D6" s="42" t="s">
        <v>60</v>
      </c>
      <c r="E6" s="43" t="s">
        <v>73</v>
      </c>
      <c r="F6" s="51" t="s">
        <v>59</v>
      </c>
      <c r="G6" s="42" t="s">
        <v>60</v>
      </c>
      <c r="H6" s="43" t="s">
        <v>73</v>
      </c>
      <c r="I6" s="51" t="s">
        <v>59</v>
      </c>
      <c r="J6" s="42" t="s">
        <v>60</v>
      </c>
      <c r="K6" s="43" t="s">
        <v>73</v>
      </c>
    </row>
    <row r="7" spans="1:14" ht="23.4" x14ac:dyDescent="0.45">
      <c r="A7" s="32" t="s">
        <v>260</v>
      </c>
      <c r="B7" s="36"/>
      <c r="C7" s="52">
        <v>1</v>
      </c>
      <c r="D7" s="39">
        <v>45</v>
      </c>
      <c r="E7" s="44">
        <f>C7*D7</f>
        <v>45</v>
      </c>
      <c r="F7" s="52"/>
      <c r="G7" s="39">
        <v>45</v>
      </c>
      <c r="H7" s="44">
        <f>F7*G7</f>
        <v>0</v>
      </c>
      <c r="I7" s="52">
        <f>'Staffing Questionnaire'!D49/40</f>
        <v>0</v>
      </c>
      <c r="J7" s="39">
        <f>IFERROR(('Staffing Questionnaire'!AV49)/'Staffing Questionnaire'!A49,0)</f>
        <v>0</v>
      </c>
      <c r="K7" s="44">
        <f>I7*J7</f>
        <v>0</v>
      </c>
    </row>
    <row r="8" spans="1:14" ht="23.4" x14ac:dyDescent="0.45">
      <c r="A8" s="32" t="s">
        <v>259</v>
      </c>
      <c r="B8" s="36"/>
      <c r="C8" s="52"/>
      <c r="D8" s="39">
        <v>45</v>
      </c>
      <c r="E8" s="44">
        <f t="shared" ref="E8:E10" si="0">C8*D8</f>
        <v>0</v>
      </c>
      <c r="F8" s="52">
        <v>1</v>
      </c>
      <c r="G8" s="39">
        <v>45</v>
      </c>
      <c r="H8" s="44">
        <f t="shared" ref="H8:H10" si="1">F8*G8</f>
        <v>45</v>
      </c>
      <c r="I8" s="52">
        <f>'Staffing Questionnaire'!D59/40</f>
        <v>0</v>
      </c>
      <c r="J8" s="39">
        <f>IFERROR(('Staffing Questionnaire'!AV59)/'Staffing Questionnaire'!A59,0)</f>
        <v>0</v>
      </c>
      <c r="K8" s="44">
        <f t="shared" ref="K8:K10" si="2">I8*J8</f>
        <v>0</v>
      </c>
    </row>
    <row r="9" spans="1:14" ht="23.4" x14ac:dyDescent="0.45">
      <c r="A9" s="32" t="s">
        <v>66</v>
      </c>
      <c r="B9" s="36">
        <v>18</v>
      </c>
      <c r="C9" s="52">
        <v>0.75</v>
      </c>
      <c r="D9" s="39">
        <f>((14.32+16.77)/2)*132%</f>
        <v>20.519400000000001</v>
      </c>
      <c r="E9" s="44">
        <f t="shared" si="0"/>
        <v>15.38955</v>
      </c>
      <c r="F9" s="52">
        <v>0.75</v>
      </c>
      <c r="G9" s="39">
        <f t="shared" ref="G9:G10" si="3">D9</f>
        <v>20.519400000000001</v>
      </c>
      <c r="H9" s="44">
        <f t="shared" si="1"/>
        <v>15.38955</v>
      </c>
      <c r="I9" s="52">
        <f>(I7+I8)*0.75</f>
        <v>0</v>
      </c>
      <c r="J9" s="39">
        <f>IFERROR(('Staffing Questionnaire'!AV147)/'Staffing Questionnaire'!A147,0)</f>
        <v>0</v>
      </c>
      <c r="K9" s="44">
        <f t="shared" si="2"/>
        <v>0</v>
      </c>
    </row>
    <row r="10" spans="1:14" ht="23.4" x14ac:dyDescent="0.45">
      <c r="A10" s="32" t="s">
        <v>31</v>
      </c>
      <c r="B10" s="36">
        <v>18</v>
      </c>
      <c r="C10" s="52">
        <v>0.25</v>
      </c>
      <c r="D10" s="39">
        <f>D9</f>
        <v>20.519400000000001</v>
      </c>
      <c r="E10" s="44">
        <f t="shared" si="0"/>
        <v>5.1298500000000002</v>
      </c>
      <c r="F10" s="52">
        <v>0.25</v>
      </c>
      <c r="G10" s="39">
        <f t="shared" si="3"/>
        <v>20.519400000000001</v>
      </c>
      <c r="H10" s="44">
        <f t="shared" si="1"/>
        <v>5.1298500000000002</v>
      </c>
      <c r="I10" s="52">
        <f>(I8+I7)*0.25</f>
        <v>0</v>
      </c>
      <c r="J10" s="39">
        <f>IFERROR(('Staffing Questionnaire'!AV160)/'Staffing Questionnaire'!A160,0)</f>
        <v>0</v>
      </c>
      <c r="K10" s="44">
        <f t="shared" si="2"/>
        <v>0</v>
      </c>
    </row>
    <row r="11" spans="1:14" ht="23.4" x14ac:dyDescent="0.45">
      <c r="A11" s="32"/>
      <c r="B11" s="36"/>
      <c r="C11" s="52"/>
      <c r="D11" s="39"/>
      <c r="E11" s="44"/>
      <c r="F11" s="52"/>
      <c r="G11" s="39"/>
      <c r="H11" s="49"/>
      <c r="I11" s="52"/>
      <c r="J11" s="39"/>
      <c r="K11" s="44"/>
    </row>
    <row r="12" spans="1:14" ht="23.4" x14ac:dyDescent="0.45">
      <c r="A12" s="32" t="s">
        <v>67</v>
      </c>
      <c r="B12" s="36"/>
      <c r="C12" s="52"/>
      <c r="D12" s="39"/>
      <c r="E12" s="44">
        <f>SUM(E7:E10)</f>
        <v>65.519400000000005</v>
      </c>
      <c r="F12" s="52"/>
      <c r="G12" s="39"/>
      <c r="H12" s="44">
        <f>SUM(H7:H10)</f>
        <v>65.519400000000005</v>
      </c>
      <c r="I12" s="52"/>
      <c r="J12" s="39"/>
      <c r="K12" s="44">
        <f>SUM(K7:K10)</f>
        <v>0</v>
      </c>
    </row>
    <row r="13" spans="1:14" ht="23.4" x14ac:dyDescent="0.45">
      <c r="A13" s="32" t="s">
        <v>68</v>
      </c>
      <c r="B13" s="36"/>
      <c r="C13" s="52"/>
      <c r="D13" s="39"/>
      <c r="E13" s="44">
        <f>E12*8</f>
        <v>524.15520000000004</v>
      </c>
      <c r="F13" s="52"/>
      <c r="G13" s="39"/>
      <c r="H13" s="44">
        <f>H12*8</f>
        <v>524.15520000000004</v>
      </c>
      <c r="I13" s="52"/>
      <c r="J13" s="39"/>
      <c r="K13" s="44">
        <f>K12*8</f>
        <v>0</v>
      </c>
    </row>
    <row r="14" spans="1:14" ht="23.4" x14ac:dyDescent="0.45">
      <c r="A14" s="32" t="s">
        <v>69</v>
      </c>
      <c r="B14" s="36"/>
      <c r="C14" s="52"/>
      <c r="D14" s="39"/>
      <c r="E14" s="44">
        <f>E12*2080</f>
        <v>136280.35200000001</v>
      </c>
      <c r="F14" s="52"/>
      <c r="G14" s="39"/>
      <c r="H14" s="44">
        <f>H12*2080</f>
        <v>136280.35200000001</v>
      </c>
      <c r="I14" s="52"/>
      <c r="J14" s="39"/>
      <c r="K14" s="44">
        <f>K12*2080</f>
        <v>0</v>
      </c>
    </row>
    <row r="15" spans="1:14" ht="23.4" x14ac:dyDescent="0.45">
      <c r="A15" s="32"/>
      <c r="B15" s="36"/>
      <c r="C15" s="52"/>
      <c r="D15" s="39"/>
      <c r="E15" s="44"/>
      <c r="F15" s="52"/>
      <c r="G15" s="39"/>
      <c r="H15" s="44"/>
      <c r="I15" s="52"/>
      <c r="J15" s="39"/>
      <c r="K15" s="44"/>
    </row>
    <row r="16" spans="1:14" ht="23.4" x14ac:dyDescent="0.45">
      <c r="A16" s="32" t="s">
        <v>266</v>
      </c>
      <c r="B16" s="36"/>
      <c r="C16" s="52"/>
      <c r="D16" s="39"/>
      <c r="E16" s="44">
        <f>1440*90</f>
        <v>129600</v>
      </c>
      <c r="F16" s="52"/>
      <c r="G16" s="39"/>
      <c r="H16" s="44">
        <f>2400*45</f>
        <v>108000</v>
      </c>
      <c r="I16" s="52"/>
      <c r="J16" s="39"/>
      <c r="K16" s="44">
        <f>((I7*1440)*90)+((I8*2400)*45)</f>
        <v>0</v>
      </c>
    </row>
    <row r="17" spans="1:11" s="164" customFormat="1" ht="23.4" x14ac:dyDescent="0.45">
      <c r="A17" s="159" t="s">
        <v>265</v>
      </c>
      <c r="B17" s="160"/>
      <c r="C17" s="161"/>
      <c r="D17" s="162"/>
      <c r="E17" s="163">
        <f>E16-E14</f>
        <v>-6680.3520000000135</v>
      </c>
      <c r="F17" s="161"/>
      <c r="G17" s="162"/>
      <c r="H17" s="163">
        <f>H16-H14</f>
        <v>-28280.352000000014</v>
      </c>
      <c r="I17" s="161"/>
      <c r="J17" s="162"/>
      <c r="K17" s="165">
        <f>K16-K14</f>
        <v>0</v>
      </c>
    </row>
    <row r="18" spans="1:11" ht="23.4" x14ac:dyDescent="0.45">
      <c r="A18" s="32"/>
      <c r="B18" s="36"/>
      <c r="C18" s="52"/>
      <c r="D18" s="39"/>
      <c r="E18" s="44"/>
      <c r="F18" s="52"/>
      <c r="G18" s="39"/>
      <c r="H18" s="44"/>
      <c r="I18" s="52"/>
      <c r="J18" s="39"/>
      <c r="K18" s="44"/>
    </row>
    <row r="19" spans="1:11" ht="23.4" x14ac:dyDescent="0.45">
      <c r="A19" s="154" t="s">
        <v>267</v>
      </c>
      <c r="B19" s="36"/>
      <c r="C19" s="52"/>
      <c r="D19" s="39"/>
      <c r="E19" s="44"/>
      <c r="F19" s="52"/>
      <c r="G19" s="39"/>
      <c r="H19" s="44"/>
      <c r="I19" s="52"/>
      <c r="J19" s="39"/>
      <c r="K19" s="44"/>
    </row>
    <row r="20" spans="1:11" ht="23.4" x14ac:dyDescent="0.45">
      <c r="A20" s="155" t="s">
        <v>269</v>
      </c>
      <c r="B20" s="36"/>
      <c r="C20" s="52"/>
      <c r="D20" s="39"/>
      <c r="E20" s="44"/>
      <c r="F20" s="52"/>
      <c r="G20" s="39"/>
      <c r="H20" s="44"/>
      <c r="I20" s="52"/>
      <c r="J20" s="39"/>
      <c r="K20" s="44"/>
    </row>
    <row r="21" spans="1:11" ht="23.4" x14ac:dyDescent="0.45">
      <c r="A21" s="131" t="s">
        <v>270</v>
      </c>
      <c r="B21" s="37"/>
      <c r="C21" s="53"/>
      <c r="D21" s="40"/>
      <c r="E21" s="45"/>
      <c r="F21" s="53"/>
      <c r="G21" s="40"/>
      <c r="H21" s="45"/>
      <c r="I21" s="53"/>
      <c r="J21" s="40"/>
      <c r="K21" s="44"/>
    </row>
    <row r="22" spans="1:11" ht="23.4" x14ac:dyDescent="0.45">
      <c r="A22" s="123"/>
      <c r="B22" s="37"/>
      <c r="C22" s="53"/>
      <c r="D22" s="40"/>
      <c r="E22" s="45"/>
      <c r="F22" s="53"/>
      <c r="G22" s="40"/>
      <c r="H22" s="45"/>
      <c r="I22" s="53"/>
      <c r="J22" s="40"/>
      <c r="K22" s="44"/>
    </row>
    <row r="23" spans="1:11" ht="23.4" x14ac:dyDescent="0.45">
      <c r="A23" s="166" t="s">
        <v>272</v>
      </c>
      <c r="B23" s="37"/>
      <c r="C23" s="53"/>
      <c r="D23" s="40"/>
      <c r="E23" s="45"/>
      <c r="F23" s="53"/>
      <c r="G23" s="40"/>
      <c r="H23" s="45"/>
      <c r="I23" s="244" t="s">
        <v>375</v>
      </c>
      <c r="J23" s="245"/>
      <c r="K23" s="246"/>
    </row>
    <row r="24" spans="1:11" ht="23.4" x14ac:dyDescent="0.45">
      <c r="A24" s="126" t="s">
        <v>282</v>
      </c>
      <c r="B24" s="37"/>
      <c r="C24" s="53"/>
      <c r="D24" s="40"/>
      <c r="E24" s="45"/>
      <c r="F24" s="53"/>
      <c r="G24" s="40"/>
      <c r="H24" s="45"/>
      <c r="I24" s="247" t="s">
        <v>376</v>
      </c>
      <c r="J24" s="248"/>
      <c r="K24" s="249"/>
    </row>
    <row r="25" spans="1:11" ht="23.4" x14ac:dyDescent="0.45">
      <c r="A25" s="155" t="s">
        <v>281</v>
      </c>
      <c r="B25" s="37"/>
      <c r="C25" s="53"/>
      <c r="D25" s="40"/>
      <c r="E25" s="45"/>
      <c r="F25" s="53"/>
      <c r="G25" s="40"/>
      <c r="H25" s="45"/>
      <c r="I25" s="53"/>
      <c r="J25" s="40"/>
      <c r="K25" s="44"/>
    </row>
    <row r="26" spans="1:11" ht="23.4" x14ac:dyDescent="0.45">
      <c r="A26" s="126" t="s">
        <v>283</v>
      </c>
      <c r="B26" s="37"/>
      <c r="C26" s="127"/>
      <c r="D26" s="128"/>
      <c r="E26" s="129"/>
      <c r="F26" s="127"/>
      <c r="G26" s="128"/>
      <c r="H26" s="129"/>
      <c r="I26" s="127"/>
      <c r="J26" s="128"/>
      <c r="K26" s="130"/>
    </row>
    <row r="27" spans="1:11" ht="23.4" x14ac:dyDescent="0.45">
      <c r="A27" s="126" t="s">
        <v>284</v>
      </c>
      <c r="B27" s="37"/>
      <c r="C27" s="127"/>
      <c r="D27" s="128"/>
      <c r="E27" s="129"/>
      <c r="F27" s="127"/>
      <c r="G27" s="128"/>
      <c r="H27" s="129"/>
      <c r="I27" s="127"/>
      <c r="J27" s="128"/>
      <c r="K27" s="130"/>
    </row>
    <row r="28" spans="1:11" ht="24" thickBot="1" x14ac:dyDescent="0.5">
      <c r="A28" s="123"/>
      <c r="B28" s="37"/>
      <c r="C28" s="54"/>
      <c r="D28" s="41"/>
      <c r="E28" s="46"/>
      <c r="F28" s="54"/>
      <c r="G28" s="41"/>
      <c r="H28" s="46"/>
      <c r="I28" s="54"/>
      <c r="J28" s="41"/>
      <c r="K28" s="48"/>
    </row>
  </sheetData>
  <mergeCells count="6">
    <mergeCell ref="I24:K24"/>
    <mergeCell ref="E3:G3"/>
    <mergeCell ref="C5:E5"/>
    <mergeCell ref="F5:H5"/>
    <mergeCell ref="I5:K5"/>
    <mergeCell ref="I23:K23"/>
  </mergeCells>
  <pageMargins left="0.7" right="0.7" top="0.75" bottom="0.75" header="0.3" footer="0.3"/>
  <pageSetup scale="51" orientation="landscape" horizontalDpi="4294967293" verticalDpi="4294967293"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L51"/>
  <sheetViews>
    <sheetView zoomScale="120" zoomScaleNormal="120" workbookViewId="0"/>
  </sheetViews>
  <sheetFormatPr defaultRowHeight="14.4" x14ac:dyDescent="0.3"/>
  <cols>
    <col min="1" max="1" width="14" customWidth="1"/>
    <col min="3" max="3" width="24.6640625" customWidth="1"/>
    <col min="4" max="4" width="17" customWidth="1"/>
    <col min="5" max="5" width="21" customWidth="1"/>
  </cols>
  <sheetData>
    <row r="1" spans="1:12" ht="18" x14ac:dyDescent="0.35">
      <c r="A1" s="102" t="s">
        <v>390</v>
      </c>
    </row>
    <row r="2" spans="1:12" ht="22.8" customHeight="1" x14ac:dyDescent="0.3"/>
    <row r="3" spans="1:12" s="138" customFormat="1" ht="21" x14ac:dyDescent="0.4">
      <c r="A3" s="259">
        <f>'Staffing Questionnaire'!C2</f>
        <v>0</v>
      </c>
      <c r="B3" s="259"/>
      <c r="C3" s="259"/>
      <c r="D3" s="259"/>
      <c r="E3" s="259"/>
    </row>
    <row r="4" spans="1:12" s="138" customFormat="1" ht="21" x14ac:dyDescent="0.4">
      <c r="A4" s="259" t="s">
        <v>295</v>
      </c>
      <c r="B4" s="259"/>
      <c r="C4" s="259"/>
      <c r="D4" s="259"/>
      <c r="E4" s="259"/>
      <c r="F4" s="203"/>
      <c r="G4" s="203"/>
      <c r="H4" s="203"/>
      <c r="I4" s="203"/>
      <c r="J4" s="203"/>
    </row>
    <row r="5" spans="1:12" s="138" customFormat="1" ht="21" x14ac:dyDescent="0.4">
      <c r="A5" s="259" t="s">
        <v>296</v>
      </c>
      <c r="B5" s="259"/>
      <c r="C5" s="259"/>
      <c r="D5" s="259"/>
      <c r="E5" s="259"/>
    </row>
    <row r="7" spans="1:12" s="136" customFormat="1" ht="15.6" x14ac:dyDescent="0.3">
      <c r="B7" s="136" t="s">
        <v>59</v>
      </c>
      <c r="C7" s="136" t="s">
        <v>108</v>
      </c>
      <c r="D7" s="136" t="s">
        <v>285</v>
      </c>
      <c r="E7" s="136" t="s">
        <v>76</v>
      </c>
    </row>
    <row r="8" spans="1:12" s="58" customFormat="1" ht="43.2" customHeight="1" x14ac:dyDescent="0.3">
      <c r="A8" s="132" t="s">
        <v>248</v>
      </c>
      <c r="B8" s="133">
        <f>'Provider Comp'!I7</f>
        <v>0</v>
      </c>
      <c r="C8" s="135">
        <f>B8*4800</f>
        <v>0</v>
      </c>
      <c r="D8" s="135">
        <f>'Staffing Questionnaire'!AI21+'Staffing Questionnaire'!AJ21</f>
        <v>0</v>
      </c>
      <c r="E8" s="132" t="s">
        <v>290</v>
      </c>
    </row>
    <row r="9" spans="1:12" s="58" customFormat="1" ht="43.2" customHeight="1" x14ac:dyDescent="0.3">
      <c r="A9" s="132" t="s">
        <v>82</v>
      </c>
      <c r="B9" s="133">
        <f>'Provider Comp'!I8</f>
        <v>0</v>
      </c>
      <c r="C9" s="135">
        <f>B9*4800</f>
        <v>0</v>
      </c>
      <c r="D9" s="135">
        <f>'Staffing Questionnaire'!AI40+'Staffing Questionnaire'!AJ40</f>
        <v>0</v>
      </c>
      <c r="E9" s="132" t="s">
        <v>290</v>
      </c>
      <c r="H9" s="257"/>
      <c r="I9" s="257"/>
      <c r="J9" s="257"/>
      <c r="K9" s="257"/>
      <c r="L9" s="257"/>
    </row>
    <row r="10" spans="1:12" ht="43.2" customHeight="1" x14ac:dyDescent="0.3">
      <c r="A10" s="132" t="s">
        <v>286</v>
      </c>
      <c r="B10" s="133">
        <f>'ERN Comp'!I7</f>
        <v>0</v>
      </c>
      <c r="C10" s="135">
        <f>B10*1440</f>
        <v>0</v>
      </c>
      <c r="D10" s="135">
        <f>'Staffing Questionnaire'!AI49+'Staffing Questionnaire'!AJ49</f>
        <v>0</v>
      </c>
      <c r="E10" s="132" t="s">
        <v>293</v>
      </c>
      <c r="H10" s="16"/>
      <c r="I10" s="16"/>
      <c r="J10" s="16"/>
      <c r="K10" s="16"/>
      <c r="L10" s="16"/>
    </row>
    <row r="11" spans="1:12" ht="43.2" customHeight="1" x14ac:dyDescent="0.3">
      <c r="A11" s="132" t="s">
        <v>287</v>
      </c>
      <c r="B11" s="133">
        <f>'ERN Comp'!I8</f>
        <v>0</v>
      </c>
      <c r="C11" s="135">
        <f>B11*2400</f>
        <v>0</v>
      </c>
      <c r="D11" s="202">
        <f>'Staffing Questionnaire'!AI59+'Staffing Questionnaire'!AJ59</f>
        <v>0</v>
      </c>
      <c r="E11" s="132" t="s">
        <v>294</v>
      </c>
      <c r="H11" s="57"/>
      <c r="I11" s="16"/>
      <c r="J11" s="16"/>
      <c r="K11" s="16"/>
      <c r="L11" s="16"/>
    </row>
    <row r="12" spans="1:12" ht="43.2" customHeight="1" x14ac:dyDescent="0.3">
      <c r="A12" s="132" t="s">
        <v>288</v>
      </c>
      <c r="B12" s="133">
        <f>'Provider Comp'!I9</f>
        <v>0</v>
      </c>
      <c r="C12" s="135">
        <f t="shared" ref="C12" si="0">B12*4800</f>
        <v>0</v>
      </c>
      <c r="D12" s="135">
        <f>'Staffing Questionnaire'!AI86+'Staffing Questionnaire'!AJ86</f>
        <v>0</v>
      </c>
      <c r="E12" s="134" t="s">
        <v>290</v>
      </c>
      <c r="H12" s="17"/>
    </row>
    <row r="13" spans="1:12" ht="43.2" customHeight="1" x14ac:dyDescent="0.3">
      <c r="A13" s="132" t="s">
        <v>289</v>
      </c>
      <c r="B13" s="133">
        <f>'Provider Comp'!I13+'Provider Comp'!I14+'ERN Comp'!I9+'ERN Comp'!I10</f>
        <v>0</v>
      </c>
      <c r="C13" s="137">
        <f>1.75*(B8+B9+B10+B11+B12)</f>
        <v>0</v>
      </c>
      <c r="D13" s="258" t="s">
        <v>454</v>
      </c>
      <c r="E13" s="258"/>
    </row>
    <row r="14" spans="1:12" ht="19.8" customHeight="1" x14ac:dyDescent="0.3">
      <c r="A14" s="256"/>
      <c r="B14" s="256"/>
      <c r="C14" s="59"/>
      <c r="D14" s="59"/>
      <c r="E14" s="60"/>
    </row>
    <row r="15" spans="1:12" ht="14.4" customHeight="1" x14ac:dyDescent="0.3">
      <c r="B15" s="255" t="s">
        <v>302</v>
      </c>
      <c r="C15" s="255"/>
      <c r="D15" s="255"/>
      <c r="E15" s="142"/>
    </row>
    <row r="16" spans="1:12" x14ac:dyDescent="0.3">
      <c r="A16" s="142"/>
      <c r="B16" s="255"/>
      <c r="C16" s="255"/>
      <c r="D16" s="255"/>
      <c r="E16" s="142"/>
    </row>
    <row r="17" spans="1:5" x14ac:dyDescent="0.3">
      <c r="A17" s="62"/>
      <c r="B17" s="50"/>
      <c r="E17" s="63"/>
    </row>
    <row r="18" spans="1:5" x14ac:dyDescent="0.3">
      <c r="A18" s="61"/>
      <c r="B18" s="50"/>
      <c r="E18" s="63"/>
    </row>
    <row r="19" spans="1:5" x14ac:dyDescent="0.3">
      <c r="A19" s="61"/>
      <c r="B19" s="50"/>
      <c r="E19" s="63"/>
    </row>
    <row r="20" spans="1:5" x14ac:dyDescent="0.3">
      <c r="A20" s="61"/>
      <c r="B20" s="50"/>
      <c r="E20" s="63"/>
    </row>
    <row r="21" spans="1:5" x14ac:dyDescent="0.3">
      <c r="A21" s="61"/>
      <c r="B21" s="50"/>
      <c r="E21" s="63"/>
    </row>
    <row r="22" spans="1:5" x14ac:dyDescent="0.3">
      <c r="A22" s="61"/>
      <c r="B22" s="50"/>
      <c r="E22" s="63"/>
    </row>
    <row r="23" spans="1:5" x14ac:dyDescent="0.3">
      <c r="A23" s="61"/>
      <c r="B23" s="50"/>
      <c r="E23" s="63"/>
    </row>
    <row r="24" spans="1:5" x14ac:dyDescent="0.3">
      <c r="A24" s="61"/>
      <c r="B24" s="50"/>
    </row>
    <row r="25" spans="1:5" x14ac:dyDescent="0.3">
      <c r="B25" s="50"/>
    </row>
    <row r="26" spans="1:5" x14ac:dyDescent="0.3">
      <c r="B26" s="50"/>
    </row>
    <row r="27" spans="1:5" x14ac:dyDescent="0.3">
      <c r="B27" s="50"/>
    </row>
    <row r="28" spans="1:5" x14ac:dyDescent="0.3">
      <c r="B28" s="50"/>
    </row>
    <row r="29" spans="1:5" x14ac:dyDescent="0.3">
      <c r="B29" s="50"/>
    </row>
    <row r="30" spans="1:5" x14ac:dyDescent="0.3">
      <c r="B30" s="50"/>
    </row>
    <row r="31" spans="1:5" x14ac:dyDescent="0.3">
      <c r="B31" s="50"/>
    </row>
    <row r="32" spans="1:5" x14ac:dyDescent="0.3">
      <c r="B32" s="50"/>
    </row>
    <row r="33" spans="2:2" x14ac:dyDescent="0.3">
      <c r="B33" s="50"/>
    </row>
    <row r="34" spans="2:2" x14ac:dyDescent="0.3">
      <c r="B34" s="50"/>
    </row>
    <row r="35" spans="2:2" x14ac:dyDescent="0.3">
      <c r="B35" s="50"/>
    </row>
    <row r="36" spans="2:2" x14ac:dyDescent="0.3">
      <c r="B36" s="50"/>
    </row>
    <row r="37" spans="2:2" x14ac:dyDescent="0.3">
      <c r="B37" s="50"/>
    </row>
    <row r="38" spans="2:2" x14ac:dyDescent="0.3">
      <c r="B38" s="50"/>
    </row>
    <row r="39" spans="2:2" x14ac:dyDescent="0.3">
      <c r="B39" s="50"/>
    </row>
    <row r="40" spans="2:2" x14ac:dyDescent="0.3">
      <c r="B40" s="50"/>
    </row>
    <row r="41" spans="2:2" x14ac:dyDescent="0.3">
      <c r="B41" s="50"/>
    </row>
    <row r="42" spans="2:2" x14ac:dyDescent="0.3">
      <c r="B42" s="50"/>
    </row>
    <row r="43" spans="2:2" x14ac:dyDescent="0.3">
      <c r="B43" s="50"/>
    </row>
    <row r="44" spans="2:2" x14ac:dyDescent="0.3">
      <c r="B44" s="50"/>
    </row>
    <row r="45" spans="2:2" x14ac:dyDescent="0.3">
      <c r="B45" s="50"/>
    </row>
    <row r="46" spans="2:2" x14ac:dyDescent="0.3">
      <c r="B46" s="50"/>
    </row>
    <row r="47" spans="2:2" x14ac:dyDescent="0.3">
      <c r="B47" s="50"/>
    </row>
    <row r="48" spans="2:2" x14ac:dyDescent="0.3">
      <c r="B48" s="50"/>
    </row>
    <row r="49" spans="2:2" x14ac:dyDescent="0.3">
      <c r="B49" s="50"/>
    </row>
    <row r="50" spans="2:2" x14ac:dyDescent="0.3">
      <c r="B50" s="50"/>
    </row>
    <row r="51" spans="2:2" x14ac:dyDescent="0.3">
      <c r="B51" s="50"/>
    </row>
  </sheetData>
  <mergeCells count="7">
    <mergeCell ref="B15:D16"/>
    <mergeCell ref="A14:B14"/>
    <mergeCell ref="H9:L9"/>
    <mergeCell ref="D13:E13"/>
    <mergeCell ref="A3:E3"/>
    <mergeCell ref="A4:E4"/>
    <mergeCell ref="A5:E5"/>
  </mergeCells>
  <pageMargins left="0.7" right="0.7" top="0.75" bottom="0.75" header="0.3" footer="0.3"/>
  <pageSetup orientation="portrait" horizontalDpi="4294967294"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O54"/>
  <sheetViews>
    <sheetView zoomScale="120" zoomScaleNormal="120" workbookViewId="0">
      <selection activeCell="H8" sqref="H8"/>
    </sheetView>
  </sheetViews>
  <sheetFormatPr defaultRowHeight="14.4" x14ac:dyDescent="0.3"/>
  <cols>
    <col min="1" max="1" width="14" customWidth="1"/>
    <col min="2" max="2" width="21" customWidth="1"/>
    <col min="3" max="5" width="17" customWidth="1"/>
    <col min="6" max="6" width="17" style="272" customWidth="1"/>
    <col min="7" max="7" width="17" customWidth="1"/>
    <col min="8" max="8" width="21" customWidth="1"/>
  </cols>
  <sheetData>
    <row r="1" spans="1:15" ht="15.6" x14ac:dyDescent="0.3">
      <c r="A1" s="195" t="s">
        <v>457</v>
      </c>
      <c r="B1" s="195"/>
      <c r="C1" s="195"/>
    </row>
    <row r="2" spans="1:15" ht="22.8" customHeight="1" x14ac:dyDescent="0.3"/>
    <row r="3" spans="1:15" s="138" customFormat="1" ht="21" x14ac:dyDescent="0.4">
      <c r="A3" s="259">
        <f>'Staffing Questionnaire'!C2</f>
        <v>0</v>
      </c>
      <c r="B3" s="259"/>
      <c r="C3" s="259"/>
      <c r="D3" s="259"/>
      <c r="E3" s="259"/>
      <c r="F3" s="259"/>
      <c r="G3" s="206"/>
      <c r="H3" s="206"/>
    </row>
    <row r="4" spans="1:15" s="138" customFormat="1" ht="21" x14ac:dyDescent="0.4">
      <c r="A4" s="259" t="s">
        <v>458</v>
      </c>
      <c r="B4" s="259"/>
      <c r="C4" s="259"/>
      <c r="D4" s="259"/>
      <c r="E4" s="259"/>
      <c r="F4" s="259"/>
      <c r="G4" s="206"/>
      <c r="H4" s="206"/>
      <c r="I4" s="203"/>
      <c r="J4" s="203"/>
      <c r="K4" s="203"/>
      <c r="L4" s="203"/>
      <c r="M4" s="203"/>
    </row>
    <row r="5" spans="1:15" s="138" customFormat="1" ht="21" x14ac:dyDescent="0.4">
      <c r="A5" s="259" t="s">
        <v>296</v>
      </c>
      <c r="B5" s="259"/>
      <c r="C5" s="259"/>
      <c r="D5" s="259"/>
      <c r="E5" s="259"/>
      <c r="F5" s="259"/>
      <c r="G5" s="206"/>
      <c r="H5" s="206"/>
    </row>
    <row r="7" spans="1:15" s="136" customFormat="1" ht="30.6" customHeight="1" x14ac:dyDescent="0.3">
      <c r="B7" s="136" t="s">
        <v>76</v>
      </c>
      <c r="C7" s="136" t="s">
        <v>285</v>
      </c>
      <c r="D7" s="204" t="s">
        <v>460</v>
      </c>
      <c r="E7" s="204" t="s">
        <v>461</v>
      </c>
      <c r="F7" s="273" t="s">
        <v>467</v>
      </c>
    </row>
    <row r="8" spans="1:15" s="58" customFormat="1" ht="43.2" customHeight="1" x14ac:dyDescent="0.3">
      <c r="A8" s="132" t="s">
        <v>248</v>
      </c>
      <c r="B8" s="132" t="s">
        <v>290</v>
      </c>
      <c r="C8" s="202">
        <f>'Staffing Questionnaire'!AI21+'Staffing Questionnaire'!AJ21</f>
        <v>0</v>
      </c>
      <c r="D8" s="133">
        <f>C8/4800</f>
        <v>0</v>
      </c>
      <c r="E8" s="133">
        <f>'Provider Comp'!I7</f>
        <v>0</v>
      </c>
      <c r="F8" s="274">
        <f>E8-D8</f>
        <v>0</v>
      </c>
    </row>
    <row r="9" spans="1:15" s="58" customFormat="1" ht="43.2" customHeight="1" x14ac:dyDescent="0.3">
      <c r="A9" s="132" t="s">
        <v>82</v>
      </c>
      <c r="B9" s="132" t="s">
        <v>290</v>
      </c>
      <c r="C9" s="202">
        <f>'Staffing Questionnaire'!AI40+'Staffing Questionnaire'!AJ40</f>
        <v>0</v>
      </c>
      <c r="D9" s="133">
        <f>C9/4800</f>
        <v>0</v>
      </c>
      <c r="E9" s="133">
        <f>'Provider Comp'!I8</f>
        <v>0</v>
      </c>
      <c r="F9" s="274">
        <f t="shared" ref="F9:F16" si="0">E9-D9</f>
        <v>0</v>
      </c>
      <c r="K9" s="257"/>
      <c r="L9" s="257"/>
      <c r="M9" s="257"/>
      <c r="N9" s="257"/>
      <c r="O9" s="257"/>
    </row>
    <row r="10" spans="1:15" ht="43.2" customHeight="1" x14ac:dyDescent="0.3">
      <c r="A10" s="132" t="s">
        <v>286</v>
      </c>
      <c r="B10" s="132" t="s">
        <v>293</v>
      </c>
      <c r="C10" s="202">
        <f>'Staffing Questionnaire'!AI49+'Staffing Questionnaire'!AJ49</f>
        <v>0</v>
      </c>
      <c r="D10" s="133">
        <f>C10/1440</f>
        <v>0</v>
      </c>
      <c r="E10" s="133">
        <f>'ERN Comp'!I7</f>
        <v>0</v>
      </c>
      <c r="F10" s="274">
        <f t="shared" si="0"/>
        <v>0</v>
      </c>
      <c r="K10" s="16"/>
      <c r="L10" s="16"/>
      <c r="M10" s="16"/>
      <c r="N10" s="16"/>
      <c r="O10" s="16"/>
    </row>
    <row r="11" spans="1:15" ht="43.2" customHeight="1" x14ac:dyDescent="0.3">
      <c r="A11" s="132" t="s">
        <v>287</v>
      </c>
      <c r="B11" s="132" t="s">
        <v>294</v>
      </c>
      <c r="C11" s="202">
        <f>'Staffing Questionnaire'!AI59+'Staffing Questionnaire'!AJ59</f>
        <v>0</v>
      </c>
      <c r="D11" s="133">
        <f>C11/2400</f>
        <v>0</v>
      </c>
      <c r="E11" s="133">
        <f>'ERN Comp'!I8</f>
        <v>0</v>
      </c>
      <c r="F11" s="274">
        <f t="shared" si="0"/>
        <v>0</v>
      </c>
      <c r="K11" s="57"/>
      <c r="L11" s="16"/>
      <c r="M11" s="16"/>
      <c r="N11" s="16"/>
      <c r="O11" s="16"/>
    </row>
    <row r="12" spans="1:15" ht="43.2" customHeight="1" x14ac:dyDescent="0.3">
      <c r="A12" s="132" t="s">
        <v>288</v>
      </c>
      <c r="B12" s="134" t="s">
        <v>290</v>
      </c>
      <c r="C12" s="202">
        <f>'Staffing Questionnaire'!AI86+'Staffing Questionnaire'!AJ86</f>
        <v>0</v>
      </c>
      <c r="D12" s="133">
        <f>C12/4800</f>
        <v>0</v>
      </c>
      <c r="E12" s="133">
        <f>'Provider Comp'!I9</f>
        <v>0</v>
      </c>
      <c r="F12" s="274">
        <f t="shared" si="0"/>
        <v>0</v>
      </c>
      <c r="K12" s="17"/>
    </row>
    <row r="13" spans="1:15" ht="43.2" customHeight="1" x14ac:dyDescent="0.3">
      <c r="A13" s="132" t="s">
        <v>466</v>
      </c>
      <c r="B13" s="260" t="s">
        <v>463</v>
      </c>
      <c r="C13" s="260"/>
      <c r="D13" s="133">
        <f>(SUM(D8:D12))*0.5</f>
        <v>0</v>
      </c>
      <c r="E13" s="133">
        <f>'Provider Comp'!I10</f>
        <v>0</v>
      </c>
      <c r="F13" s="274">
        <f>E13-D13</f>
        <v>0</v>
      </c>
      <c r="K13" s="17"/>
    </row>
    <row r="14" spans="1:15" ht="43.2" customHeight="1" x14ac:dyDescent="0.3">
      <c r="A14" s="132" t="s">
        <v>462</v>
      </c>
      <c r="B14" s="260" t="s">
        <v>463</v>
      </c>
      <c r="C14" s="260"/>
      <c r="D14" s="133">
        <f>(SUM(D8:D12))*0.5</f>
        <v>0</v>
      </c>
      <c r="E14" s="133">
        <f>'Provider Comp'!I11</f>
        <v>0</v>
      </c>
      <c r="F14" s="274">
        <f t="shared" si="0"/>
        <v>0</v>
      </c>
      <c r="K14" s="17"/>
    </row>
    <row r="15" spans="1:15" ht="43.2" customHeight="1" x14ac:dyDescent="0.3">
      <c r="A15" s="132" t="s">
        <v>464</v>
      </c>
      <c r="B15" s="260" t="s">
        <v>465</v>
      </c>
      <c r="C15" s="260"/>
      <c r="D15" s="133">
        <f>(SUM(D8:D12))*0.75</f>
        <v>0</v>
      </c>
      <c r="E15" s="133">
        <f>'Provider Comp'!I12</f>
        <v>0</v>
      </c>
      <c r="F15" s="274">
        <f t="shared" si="0"/>
        <v>0</v>
      </c>
      <c r="K15" s="17"/>
    </row>
    <row r="16" spans="1:15" ht="57.6" customHeight="1" x14ac:dyDescent="0.3">
      <c r="A16" s="132" t="s">
        <v>289</v>
      </c>
      <c r="B16" s="258" t="s">
        <v>459</v>
      </c>
      <c r="C16" s="258"/>
      <c r="D16" s="133">
        <f>((D8+D9)*1.75)+((D10+D11)*1)</f>
        <v>0</v>
      </c>
      <c r="E16" s="133">
        <f>'Provider Comp'!I13+'Provider Comp'!I14+'ERN Comp'!I9+'ERN Comp'!I10</f>
        <v>0</v>
      </c>
      <c r="F16" s="274">
        <f t="shared" si="0"/>
        <v>0</v>
      </c>
    </row>
    <row r="17" spans="1:8" ht="19.8" customHeight="1" x14ac:dyDescent="0.3">
      <c r="A17" s="256"/>
      <c r="B17" s="256"/>
      <c r="C17" s="256"/>
      <c r="D17" s="256"/>
      <c r="E17" s="201"/>
      <c r="F17" s="275"/>
      <c r="G17" s="59"/>
      <c r="H17" s="60"/>
    </row>
    <row r="18" spans="1:8" ht="14.4" customHeight="1" x14ac:dyDescent="0.3">
      <c r="D18" s="205"/>
      <c r="E18" s="205"/>
      <c r="F18" s="276"/>
      <c r="G18" s="205"/>
      <c r="H18" s="142"/>
    </row>
    <row r="19" spans="1:8" x14ac:dyDescent="0.3">
      <c r="A19" s="142"/>
      <c r="B19" s="142"/>
      <c r="C19" s="142"/>
      <c r="D19" s="205"/>
      <c r="E19" s="205"/>
      <c r="F19" s="276"/>
      <c r="G19" s="205"/>
      <c r="H19" s="142"/>
    </row>
    <row r="20" spans="1:8" x14ac:dyDescent="0.3">
      <c r="A20" s="62"/>
      <c r="B20" s="62"/>
      <c r="C20" s="62"/>
      <c r="D20" s="50"/>
      <c r="E20" s="50"/>
      <c r="H20" s="63"/>
    </row>
    <row r="21" spans="1:8" x14ac:dyDescent="0.3">
      <c r="A21" s="61"/>
      <c r="B21" s="61"/>
      <c r="C21" s="61"/>
      <c r="D21" s="50"/>
      <c r="E21" s="50"/>
      <c r="H21" s="63"/>
    </row>
    <row r="22" spans="1:8" x14ac:dyDescent="0.3">
      <c r="A22" s="61"/>
      <c r="B22" s="61"/>
      <c r="C22" s="61"/>
      <c r="D22" s="50"/>
      <c r="E22" s="50"/>
      <c r="H22" s="63"/>
    </row>
    <row r="23" spans="1:8" x14ac:dyDescent="0.3">
      <c r="A23" s="61"/>
      <c r="B23" s="61"/>
      <c r="C23" s="61"/>
      <c r="D23" s="50"/>
      <c r="E23" s="50"/>
      <c r="H23" s="63"/>
    </row>
    <row r="24" spans="1:8" x14ac:dyDescent="0.3">
      <c r="A24" s="61"/>
      <c r="B24" s="61"/>
      <c r="C24" s="61"/>
      <c r="D24" s="50"/>
      <c r="E24" s="50"/>
      <c r="H24" s="63"/>
    </row>
    <row r="25" spans="1:8" x14ac:dyDescent="0.3">
      <c r="A25" s="61"/>
      <c r="B25" s="61"/>
      <c r="C25" s="61"/>
      <c r="D25" s="50"/>
      <c r="E25" s="50"/>
      <c r="H25" s="63"/>
    </row>
    <row r="26" spans="1:8" x14ac:dyDescent="0.3">
      <c r="A26" s="61"/>
      <c r="B26" s="61"/>
      <c r="C26" s="61"/>
      <c r="D26" s="50"/>
      <c r="E26" s="50"/>
      <c r="H26" s="63"/>
    </row>
    <row r="27" spans="1:8" x14ac:dyDescent="0.3">
      <c r="A27" s="61"/>
      <c r="B27" s="61"/>
      <c r="C27" s="61"/>
      <c r="D27" s="50"/>
      <c r="E27" s="50"/>
    </row>
    <row r="28" spans="1:8" x14ac:dyDescent="0.3">
      <c r="D28" s="50"/>
      <c r="E28" s="50"/>
    </row>
    <row r="29" spans="1:8" x14ac:dyDescent="0.3">
      <c r="D29" s="50"/>
      <c r="E29" s="50"/>
    </row>
    <row r="30" spans="1:8" x14ac:dyDescent="0.3">
      <c r="D30" s="50"/>
      <c r="E30" s="50"/>
    </row>
    <row r="31" spans="1:8" x14ac:dyDescent="0.3">
      <c r="D31" s="50"/>
      <c r="E31" s="50"/>
    </row>
    <row r="32" spans="1:8" x14ac:dyDescent="0.3">
      <c r="D32" s="50"/>
      <c r="E32" s="50"/>
    </row>
    <row r="33" spans="4:5" x14ac:dyDescent="0.3">
      <c r="D33" s="50"/>
      <c r="E33" s="50"/>
    </row>
    <row r="34" spans="4:5" x14ac:dyDescent="0.3">
      <c r="D34" s="50"/>
      <c r="E34" s="50"/>
    </row>
    <row r="35" spans="4:5" x14ac:dyDescent="0.3">
      <c r="D35" s="50"/>
      <c r="E35" s="50"/>
    </row>
    <row r="36" spans="4:5" x14ac:dyDescent="0.3">
      <c r="D36" s="50"/>
      <c r="E36" s="50"/>
    </row>
    <row r="37" spans="4:5" x14ac:dyDescent="0.3">
      <c r="D37" s="50"/>
      <c r="E37" s="50"/>
    </row>
    <row r="38" spans="4:5" x14ac:dyDescent="0.3">
      <c r="D38" s="50"/>
      <c r="E38" s="50"/>
    </row>
    <row r="39" spans="4:5" x14ac:dyDescent="0.3">
      <c r="D39" s="50"/>
      <c r="E39" s="50"/>
    </row>
    <row r="40" spans="4:5" x14ac:dyDescent="0.3">
      <c r="D40" s="50"/>
      <c r="E40" s="50"/>
    </row>
    <row r="41" spans="4:5" x14ac:dyDescent="0.3">
      <c r="D41" s="50"/>
      <c r="E41" s="50"/>
    </row>
    <row r="42" spans="4:5" x14ac:dyDescent="0.3">
      <c r="D42" s="50"/>
      <c r="E42" s="50"/>
    </row>
    <row r="43" spans="4:5" x14ac:dyDescent="0.3">
      <c r="D43" s="50"/>
      <c r="E43" s="50"/>
    </row>
    <row r="44" spans="4:5" x14ac:dyDescent="0.3">
      <c r="D44" s="50"/>
      <c r="E44" s="50"/>
    </row>
    <row r="45" spans="4:5" x14ac:dyDescent="0.3">
      <c r="D45" s="50"/>
      <c r="E45" s="50"/>
    </row>
    <row r="46" spans="4:5" x14ac:dyDescent="0.3">
      <c r="D46" s="50"/>
      <c r="E46" s="50"/>
    </row>
    <row r="47" spans="4:5" x14ac:dyDescent="0.3">
      <c r="D47" s="50"/>
      <c r="E47" s="50"/>
    </row>
    <row r="48" spans="4:5" x14ac:dyDescent="0.3">
      <c r="D48" s="50"/>
      <c r="E48" s="50"/>
    </row>
    <row r="49" spans="4:5" x14ac:dyDescent="0.3">
      <c r="D49" s="50"/>
      <c r="E49" s="50"/>
    </row>
    <row r="50" spans="4:5" x14ac:dyDescent="0.3">
      <c r="D50" s="50"/>
      <c r="E50" s="50"/>
    </row>
    <row r="51" spans="4:5" x14ac:dyDescent="0.3">
      <c r="D51" s="50"/>
      <c r="E51" s="50"/>
    </row>
    <row r="52" spans="4:5" x14ac:dyDescent="0.3">
      <c r="D52" s="50"/>
      <c r="E52" s="50"/>
    </row>
    <row r="53" spans="4:5" x14ac:dyDescent="0.3">
      <c r="D53" s="50"/>
      <c r="E53" s="50"/>
    </row>
    <row r="54" spans="4:5" x14ac:dyDescent="0.3">
      <c r="D54" s="50"/>
      <c r="E54" s="50"/>
    </row>
  </sheetData>
  <mergeCells count="9">
    <mergeCell ref="A3:F3"/>
    <mergeCell ref="A5:F5"/>
    <mergeCell ref="K9:O9"/>
    <mergeCell ref="B16:C16"/>
    <mergeCell ref="A17:D17"/>
    <mergeCell ref="B15:C15"/>
    <mergeCell ref="B14:C14"/>
    <mergeCell ref="B13:C13"/>
    <mergeCell ref="A4:F4"/>
  </mergeCells>
  <pageMargins left="0.7" right="0.7" top="0.75" bottom="0.75" header="0.3" footer="0.3"/>
  <pageSetup orientation="portrait" horizontalDpi="4294967294"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Y31"/>
  <sheetViews>
    <sheetView workbookViewId="0"/>
  </sheetViews>
  <sheetFormatPr defaultRowHeight="14.4" x14ac:dyDescent="0.3"/>
  <cols>
    <col min="16" max="16" width="11.44140625" bestFit="1" customWidth="1"/>
    <col min="17" max="17" width="17.44140625" bestFit="1" customWidth="1"/>
    <col min="18" max="18" width="16.109375" customWidth="1"/>
    <col min="19" max="19" width="28" customWidth="1"/>
    <col min="20" max="20" width="17.44140625" bestFit="1" customWidth="1"/>
    <col min="22" max="22" width="4.21875" bestFit="1" customWidth="1"/>
    <col min="23" max="23" width="25.5546875" bestFit="1" customWidth="1"/>
    <col min="24" max="24" width="12.44140625" bestFit="1" customWidth="1"/>
    <col min="25" max="25" width="17" customWidth="1"/>
  </cols>
  <sheetData>
    <row r="1" spans="1:25" ht="18" x14ac:dyDescent="0.35">
      <c r="A1" s="102" t="s">
        <v>387</v>
      </c>
    </row>
    <row r="2" spans="1:25" ht="15" thickBot="1" x14ac:dyDescent="0.35"/>
    <row r="3" spans="1:25" x14ac:dyDescent="0.3">
      <c r="P3" s="261" t="s">
        <v>406</v>
      </c>
      <c r="Q3" s="262"/>
      <c r="R3" s="262"/>
      <c r="S3" s="263"/>
    </row>
    <row r="4" spans="1:25" ht="15.6" x14ac:dyDescent="0.3">
      <c r="P4" s="167"/>
      <c r="Q4" s="3"/>
      <c r="R4" s="168" t="s">
        <v>340</v>
      </c>
      <c r="S4" s="169">
        <f>'Staffing Questionnaire'!AG21+'Staffing Questionnaire'!AH21+'Staffing Questionnaire'!AG40+'Staffing Questionnaire'!AH40+'Staffing Questionnaire'!AG49+'Staffing Questionnaire'!AH49+'Staffing Questionnaire'!AG59+'Staffing Questionnaire'!AH59+'Staffing Questionnaire'!AG86+'Staffing Questionnaire'!AH86+'Staffing Questionnaire'!AG98+'Staffing Questionnaire'!AH98+'Staffing Questionnaire'!AG110+'Staffing Questionnaire'!AH110+'Staffing Questionnaire'!AG125+'Staffing Questionnaire'!AH125+'Staffing Questionnaire'!AG147+'Staffing Questionnaire'!AH147+'Staffing Questionnaire'!AG160+'Staffing Questionnaire'!AH160</f>
        <v>0</v>
      </c>
      <c r="U4" s="136"/>
      <c r="V4" s="136"/>
      <c r="W4" s="136"/>
      <c r="X4" s="136"/>
      <c r="Y4" s="136"/>
    </row>
    <row r="5" spans="1:25" ht="15.6" x14ac:dyDescent="0.3">
      <c r="P5" s="167"/>
      <c r="Q5" s="3" t="s">
        <v>343</v>
      </c>
      <c r="R5" s="168" t="s">
        <v>341</v>
      </c>
      <c r="S5" s="169" t="s">
        <v>342</v>
      </c>
      <c r="U5" s="136"/>
      <c r="V5" s="136"/>
      <c r="W5" s="136"/>
      <c r="X5" s="136"/>
      <c r="Y5" s="136"/>
    </row>
    <row r="6" spans="1:25" x14ac:dyDescent="0.3">
      <c r="P6" s="170" t="s">
        <v>248</v>
      </c>
      <c r="Q6" s="171">
        <f t="shared" ref="Q6:Q8" si="0">S6-R6</f>
        <v>0</v>
      </c>
      <c r="R6" s="172">
        <f>'Staffing Questionnaire'!AG21+'Staffing Questionnaire'!AH21</f>
        <v>0</v>
      </c>
      <c r="S6" s="169">
        <f>'Staff Capacity'!D8*78</f>
        <v>0</v>
      </c>
      <c r="V6" s="133"/>
      <c r="W6" s="143"/>
      <c r="X6" s="143"/>
      <c r="Y6" s="132"/>
    </row>
    <row r="7" spans="1:25" x14ac:dyDescent="0.3">
      <c r="P7" s="170" t="s">
        <v>82</v>
      </c>
      <c r="Q7" s="171">
        <f t="shared" si="0"/>
        <v>0</v>
      </c>
      <c r="R7" s="172">
        <f>'Staffing Questionnaire'!AG40+'Staffing Questionnaire'!AH40</f>
        <v>0</v>
      </c>
      <c r="S7" s="169">
        <f>'Staff Capacity'!D9*78</f>
        <v>0</v>
      </c>
      <c r="V7" s="133"/>
      <c r="W7" s="143"/>
      <c r="X7" s="143"/>
      <c r="Y7" s="132"/>
    </row>
    <row r="8" spans="1:25" x14ac:dyDescent="0.3">
      <c r="P8" s="170" t="s">
        <v>286</v>
      </c>
      <c r="Q8" s="171">
        <f t="shared" si="0"/>
        <v>0</v>
      </c>
      <c r="R8" s="172">
        <f>'Staffing Questionnaire'!AG49+'Staffing Questionnaire'!AH49</f>
        <v>0</v>
      </c>
      <c r="S8" s="169">
        <f>'Staff Capacity'!D10*90</f>
        <v>0</v>
      </c>
      <c r="V8" s="133"/>
      <c r="W8" s="143"/>
      <c r="X8" s="143"/>
      <c r="Y8" s="132"/>
    </row>
    <row r="9" spans="1:25" x14ac:dyDescent="0.3">
      <c r="P9" s="170" t="s">
        <v>287</v>
      </c>
      <c r="Q9" s="171">
        <f>S9-R9</f>
        <v>0</v>
      </c>
      <c r="R9" s="172">
        <f>'Staffing Questionnaire'!AG59+'Staffing Questionnaire'!AH59</f>
        <v>0</v>
      </c>
      <c r="S9" s="169">
        <f>'Staff Capacity'!D11*45</f>
        <v>0</v>
      </c>
      <c r="V9" s="133"/>
      <c r="W9" s="143"/>
      <c r="X9" s="143"/>
      <c r="Y9" s="132"/>
    </row>
    <row r="10" spans="1:25" x14ac:dyDescent="0.3">
      <c r="P10" s="170" t="s">
        <v>288</v>
      </c>
      <c r="Q10" s="171">
        <f>S10-R10</f>
        <v>0</v>
      </c>
      <c r="R10" s="172">
        <f>'Staffing Questionnaire'!AG86+'Staffing Questionnaire'!AH86</f>
        <v>0</v>
      </c>
      <c r="S10" s="169">
        <f>'Staff Capacity'!D12*38</f>
        <v>0</v>
      </c>
      <c r="V10" s="133"/>
      <c r="W10" s="143"/>
      <c r="X10" s="143"/>
      <c r="Y10" s="134"/>
    </row>
    <row r="11" spans="1:25" ht="14.4" customHeight="1" thickBot="1" x14ac:dyDescent="0.35">
      <c r="P11" s="173" t="s">
        <v>344</v>
      </c>
      <c r="Q11" s="174">
        <f>S11-R11</f>
        <v>0</v>
      </c>
      <c r="R11" s="175">
        <f>'Staffing Questionnaire'!AG98+'Staffing Questionnaire'!AH98+'Staffing Questionnaire'!AG110+'Staffing Questionnaire'!AH110+'Staffing Questionnaire'!AG125+'Staffing Questionnaire'!AH125+'Staffing Questionnaire'!AG147+'Staffing Questionnaire'!AH147+'Staffing Questionnaire'!AG160+'Staffing Questionnaire'!AH160</f>
        <v>0</v>
      </c>
      <c r="S11" s="176"/>
      <c r="V11" s="133"/>
      <c r="W11" s="137"/>
      <c r="X11" s="258"/>
      <c r="Y11" s="258"/>
    </row>
    <row r="31" ht="7.8" customHeight="1" x14ac:dyDescent="0.3"/>
  </sheetData>
  <mergeCells count="2">
    <mergeCell ref="X11:Y11"/>
    <mergeCell ref="P3:S3"/>
  </mergeCells>
  <pageMargins left="0.7" right="0.7" top="0.75" bottom="0.75" header="0.3" footer="0.3"/>
  <pageSetup orientation="portrait" horizontalDpi="4294967294"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F72"/>
  <sheetViews>
    <sheetView workbookViewId="0"/>
  </sheetViews>
  <sheetFormatPr defaultRowHeight="14.4" x14ac:dyDescent="0.3"/>
  <cols>
    <col min="1" max="1" width="20" customWidth="1"/>
    <col min="2" max="2" width="19.6640625" customWidth="1"/>
    <col min="3" max="3" width="24.33203125" style="196" bestFit="1" customWidth="1"/>
    <col min="4" max="4" width="16.88671875" style="196" bestFit="1" customWidth="1"/>
    <col min="5" max="5" width="13.88671875" style="196" bestFit="1" customWidth="1"/>
  </cols>
  <sheetData>
    <row r="1" spans="1:6" ht="18" x14ac:dyDescent="0.35">
      <c r="A1" s="102" t="s">
        <v>437</v>
      </c>
    </row>
    <row r="2" spans="1:6" x14ac:dyDescent="0.3">
      <c r="A2" s="4" t="s">
        <v>434</v>
      </c>
    </row>
    <row r="3" spans="1:6" ht="28.2" customHeight="1" x14ac:dyDescent="0.3">
      <c r="A3" s="4"/>
    </row>
    <row r="4" spans="1:6" ht="18" x14ac:dyDescent="0.35">
      <c r="A4" s="264">
        <f>'Staffing Questionnaire'!C2</f>
        <v>0</v>
      </c>
      <c r="B4" s="264"/>
      <c r="C4" s="264"/>
      <c r="D4" s="264"/>
      <c r="E4" s="264"/>
      <c r="F4" s="264"/>
    </row>
    <row r="5" spans="1:6" ht="18" x14ac:dyDescent="0.35">
      <c r="A5" s="264" t="s">
        <v>428</v>
      </c>
      <c r="B5" s="264"/>
      <c r="C5" s="264"/>
      <c r="D5" s="264"/>
      <c r="E5" s="264"/>
      <c r="F5" s="264"/>
    </row>
    <row r="6" spans="1:6" ht="18" x14ac:dyDescent="0.35">
      <c r="A6" s="264" t="s">
        <v>436</v>
      </c>
      <c r="B6" s="264"/>
      <c r="C6" s="264"/>
      <c r="D6" s="264"/>
      <c r="E6" s="264"/>
      <c r="F6" s="264"/>
    </row>
    <row r="7" spans="1:6" ht="18" x14ac:dyDescent="0.35">
      <c r="A7" s="264" t="s">
        <v>296</v>
      </c>
      <c r="B7" s="264"/>
      <c r="C7" s="264"/>
      <c r="D7" s="264"/>
      <c r="E7" s="264"/>
      <c r="F7" s="264"/>
    </row>
    <row r="9" spans="1:6" s="197" customFormat="1" ht="15.6" x14ac:dyDescent="0.3">
      <c r="A9" s="197" t="s">
        <v>429</v>
      </c>
      <c r="B9" s="197" t="s">
        <v>430</v>
      </c>
      <c r="C9" s="198" t="s">
        <v>433</v>
      </c>
      <c r="D9" s="198" t="s">
        <v>431</v>
      </c>
      <c r="E9" s="198" t="s">
        <v>432</v>
      </c>
    </row>
    <row r="10" spans="1:6" ht="21" customHeight="1" x14ac:dyDescent="0.3">
      <c r="A10">
        <f>'Staffing Questionnaire'!A11</f>
        <v>0</v>
      </c>
      <c r="B10">
        <f>'Staffing Questionnaire'!B11</f>
        <v>0</v>
      </c>
      <c r="C10" s="196">
        <f>'Staffing Questionnaire'!AG11+'Staffing Questionnaire'!AH11</f>
        <v>0</v>
      </c>
      <c r="D10" s="196">
        <f>'Staffing Questionnaire'!AK11</f>
        <v>0</v>
      </c>
      <c r="E10" s="196">
        <f>D10-C10</f>
        <v>0</v>
      </c>
    </row>
    <row r="11" spans="1:6" ht="21" customHeight="1" x14ac:dyDescent="0.3">
      <c r="A11">
        <f>'Staffing Questionnaire'!A12</f>
        <v>0</v>
      </c>
      <c r="B11">
        <f>'Staffing Questionnaire'!B12</f>
        <v>0</v>
      </c>
      <c r="C11" s="196">
        <f>'Staffing Questionnaire'!AG12+'Staffing Questionnaire'!AH12</f>
        <v>0</v>
      </c>
      <c r="D11" s="196">
        <f>'Staffing Questionnaire'!AK12</f>
        <v>0</v>
      </c>
      <c r="E11" s="196">
        <f t="shared" ref="E11:E19" si="0">D11-C11</f>
        <v>0</v>
      </c>
    </row>
    <row r="12" spans="1:6" ht="21" customHeight="1" x14ac:dyDescent="0.3">
      <c r="A12">
        <f>'Staffing Questionnaire'!A13</f>
        <v>0</v>
      </c>
      <c r="B12">
        <f>'Staffing Questionnaire'!B13</f>
        <v>0</v>
      </c>
      <c r="C12" s="196">
        <f>'Staffing Questionnaire'!AG13+'Staffing Questionnaire'!AH13</f>
        <v>0</v>
      </c>
      <c r="D12" s="196">
        <f>'Staffing Questionnaire'!AK13</f>
        <v>0</v>
      </c>
      <c r="E12" s="196">
        <f t="shared" si="0"/>
        <v>0</v>
      </c>
    </row>
    <row r="13" spans="1:6" ht="21" customHeight="1" x14ac:dyDescent="0.3">
      <c r="A13">
        <f>'Staffing Questionnaire'!A14</f>
        <v>0</v>
      </c>
      <c r="B13">
        <f>'Staffing Questionnaire'!B14</f>
        <v>0</v>
      </c>
      <c r="C13" s="196">
        <f>'Staffing Questionnaire'!AG14+'Staffing Questionnaire'!AH14</f>
        <v>0</v>
      </c>
      <c r="D13" s="196">
        <f>'Staffing Questionnaire'!AK14</f>
        <v>0</v>
      </c>
      <c r="E13" s="196">
        <f t="shared" si="0"/>
        <v>0</v>
      </c>
    </row>
    <row r="14" spans="1:6" ht="21" customHeight="1" x14ac:dyDescent="0.3">
      <c r="A14">
        <f>'Staffing Questionnaire'!A15</f>
        <v>0</v>
      </c>
      <c r="B14">
        <f>'Staffing Questionnaire'!B15</f>
        <v>0</v>
      </c>
      <c r="C14" s="196">
        <f>'Staffing Questionnaire'!AG15+'Staffing Questionnaire'!AH15</f>
        <v>0</v>
      </c>
      <c r="D14" s="196">
        <f>'Staffing Questionnaire'!AK15</f>
        <v>0</v>
      </c>
      <c r="E14" s="196">
        <f t="shared" si="0"/>
        <v>0</v>
      </c>
    </row>
    <row r="15" spans="1:6" ht="21" customHeight="1" x14ac:dyDescent="0.3">
      <c r="A15">
        <f>'Staffing Questionnaire'!A16</f>
        <v>0</v>
      </c>
      <c r="B15">
        <f>'Staffing Questionnaire'!B16</f>
        <v>0</v>
      </c>
      <c r="C15" s="196">
        <f>'Staffing Questionnaire'!AG16+'Staffing Questionnaire'!AH16</f>
        <v>0</v>
      </c>
      <c r="D15" s="196">
        <f>'Staffing Questionnaire'!AK16</f>
        <v>0</v>
      </c>
      <c r="E15" s="196">
        <f t="shared" si="0"/>
        <v>0</v>
      </c>
    </row>
    <row r="16" spans="1:6" ht="21" customHeight="1" x14ac:dyDescent="0.3">
      <c r="A16">
        <f>'Staffing Questionnaire'!A17</f>
        <v>0</v>
      </c>
      <c r="B16">
        <f>'Staffing Questionnaire'!B17</f>
        <v>0</v>
      </c>
      <c r="C16" s="196">
        <f>'Staffing Questionnaire'!AG17+'Staffing Questionnaire'!AH17</f>
        <v>0</v>
      </c>
      <c r="D16" s="196">
        <f>'Staffing Questionnaire'!AK17</f>
        <v>0</v>
      </c>
      <c r="E16" s="196">
        <f t="shared" si="0"/>
        <v>0</v>
      </c>
    </row>
    <row r="17" spans="1:5" ht="21" customHeight="1" x14ac:dyDescent="0.3">
      <c r="A17">
        <f>'Staffing Questionnaire'!A18</f>
        <v>0</v>
      </c>
      <c r="B17">
        <f>'Staffing Questionnaire'!B18</f>
        <v>0</v>
      </c>
      <c r="C17" s="196">
        <f>'Staffing Questionnaire'!AG18+'Staffing Questionnaire'!AH18</f>
        <v>0</v>
      </c>
      <c r="D17" s="196">
        <f>'Staffing Questionnaire'!AK18</f>
        <v>0</v>
      </c>
      <c r="E17" s="196">
        <f t="shared" si="0"/>
        <v>0</v>
      </c>
    </row>
    <row r="18" spans="1:5" ht="21" customHeight="1" x14ac:dyDescent="0.3">
      <c r="A18">
        <f>'Staffing Questionnaire'!A19</f>
        <v>0</v>
      </c>
      <c r="B18">
        <f>'Staffing Questionnaire'!B19</f>
        <v>0</v>
      </c>
      <c r="C18" s="196">
        <f>'Staffing Questionnaire'!AG19+'Staffing Questionnaire'!AH19</f>
        <v>0</v>
      </c>
      <c r="D18" s="196">
        <f>'Staffing Questionnaire'!AK19</f>
        <v>0</v>
      </c>
      <c r="E18" s="196">
        <f t="shared" si="0"/>
        <v>0</v>
      </c>
    </row>
    <row r="19" spans="1:5" ht="21" customHeight="1" x14ac:dyDescent="0.3">
      <c r="A19">
        <f>'Staffing Questionnaire'!A20</f>
        <v>0</v>
      </c>
      <c r="B19">
        <f>'Staffing Questionnaire'!B20</f>
        <v>0</v>
      </c>
      <c r="C19" s="196">
        <f>'Staffing Questionnaire'!AG20+'Staffing Questionnaire'!AH20</f>
        <v>0</v>
      </c>
      <c r="D19" s="196">
        <f>'Staffing Questionnaire'!AK20</f>
        <v>0</v>
      </c>
      <c r="E19" s="196">
        <f t="shared" si="0"/>
        <v>0</v>
      </c>
    </row>
    <row r="20" spans="1:5" ht="21" customHeight="1" x14ac:dyDescent="0.3">
      <c r="A20">
        <f>'Staffing Questionnaire'!A24</f>
        <v>0</v>
      </c>
      <c r="B20">
        <f>'Staffing Questionnaire'!B24</f>
        <v>0</v>
      </c>
      <c r="C20" s="196">
        <f>'Staffing Questionnaire'!AG24+'Staffing Questionnaire'!AH24</f>
        <v>0</v>
      </c>
      <c r="D20" s="196">
        <f>'Staffing Questionnaire'!AK24</f>
        <v>0</v>
      </c>
      <c r="E20" s="196">
        <f>D20-C20</f>
        <v>0</v>
      </c>
    </row>
    <row r="21" spans="1:5" ht="21" customHeight="1" x14ac:dyDescent="0.3">
      <c r="A21">
        <f>'Staffing Questionnaire'!A25</f>
        <v>0</v>
      </c>
      <c r="B21">
        <f>'Staffing Questionnaire'!B25</f>
        <v>0</v>
      </c>
      <c r="C21" s="196">
        <f>'Staffing Questionnaire'!AG25+'Staffing Questionnaire'!AH25</f>
        <v>0</v>
      </c>
      <c r="D21" s="196">
        <f>'Staffing Questionnaire'!AK25</f>
        <v>0</v>
      </c>
      <c r="E21" s="196">
        <f t="shared" ref="E21:E35" si="1">D21-C21</f>
        <v>0</v>
      </c>
    </row>
    <row r="22" spans="1:5" ht="21" customHeight="1" x14ac:dyDescent="0.3">
      <c r="A22">
        <f>'Staffing Questionnaire'!A26</f>
        <v>0</v>
      </c>
      <c r="B22">
        <f>'Staffing Questionnaire'!B26</f>
        <v>0</v>
      </c>
      <c r="C22" s="196">
        <f>'Staffing Questionnaire'!AG26+'Staffing Questionnaire'!AH26</f>
        <v>0</v>
      </c>
      <c r="D22" s="196">
        <f>'Staffing Questionnaire'!AK26</f>
        <v>0</v>
      </c>
      <c r="E22" s="196">
        <f t="shared" si="1"/>
        <v>0</v>
      </c>
    </row>
    <row r="23" spans="1:5" ht="21" customHeight="1" x14ac:dyDescent="0.3">
      <c r="A23">
        <f>'Staffing Questionnaire'!A27</f>
        <v>0</v>
      </c>
      <c r="B23">
        <f>'Staffing Questionnaire'!B27</f>
        <v>0</v>
      </c>
      <c r="C23" s="196">
        <f>'Staffing Questionnaire'!AG27+'Staffing Questionnaire'!AH27</f>
        <v>0</v>
      </c>
      <c r="D23" s="196">
        <f>'Staffing Questionnaire'!AK27</f>
        <v>0</v>
      </c>
      <c r="E23" s="196">
        <f t="shared" si="1"/>
        <v>0</v>
      </c>
    </row>
    <row r="24" spans="1:5" ht="21" customHeight="1" x14ac:dyDescent="0.3">
      <c r="A24">
        <f>'Staffing Questionnaire'!A28</f>
        <v>0</v>
      </c>
      <c r="B24">
        <f>'Staffing Questionnaire'!B28</f>
        <v>0</v>
      </c>
      <c r="C24" s="196">
        <f>'Staffing Questionnaire'!AG28+'Staffing Questionnaire'!AH28</f>
        <v>0</v>
      </c>
      <c r="D24" s="196">
        <f>'Staffing Questionnaire'!AK28</f>
        <v>0</v>
      </c>
      <c r="E24" s="196">
        <f t="shared" si="1"/>
        <v>0</v>
      </c>
    </row>
    <row r="25" spans="1:5" ht="21" customHeight="1" x14ac:dyDescent="0.3">
      <c r="A25">
        <f>'Staffing Questionnaire'!A29</f>
        <v>0</v>
      </c>
      <c r="B25">
        <f>'Staffing Questionnaire'!B29</f>
        <v>0</v>
      </c>
      <c r="C25" s="196">
        <f>'Staffing Questionnaire'!AG29+'Staffing Questionnaire'!AH29</f>
        <v>0</v>
      </c>
      <c r="D25" s="196">
        <f>'Staffing Questionnaire'!AK29</f>
        <v>0</v>
      </c>
      <c r="E25" s="196">
        <f t="shared" si="1"/>
        <v>0</v>
      </c>
    </row>
    <row r="26" spans="1:5" ht="21" customHeight="1" x14ac:dyDescent="0.3">
      <c r="A26">
        <f>'Staffing Questionnaire'!A30</f>
        <v>0</v>
      </c>
      <c r="B26">
        <f>'Staffing Questionnaire'!B30</f>
        <v>0</v>
      </c>
      <c r="C26" s="196">
        <f>'Staffing Questionnaire'!AG30+'Staffing Questionnaire'!AH30</f>
        <v>0</v>
      </c>
      <c r="D26" s="196">
        <f>'Staffing Questionnaire'!AK30</f>
        <v>0</v>
      </c>
      <c r="E26" s="196">
        <f t="shared" si="1"/>
        <v>0</v>
      </c>
    </row>
    <row r="27" spans="1:5" ht="21" customHeight="1" x14ac:dyDescent="0.3">
      <c r="A27">
        <f>'Staffing Questionnaire'!A31</f>
        <v>0</v>
      </c>
      <c r="B27">
        <f>'Staffing Questionnaire'!B31</f>
        <v>0</v>
      </c>
      <c r="C27" s="196">
        <f>'Staffing Questionnaire'!AG31+'Staffing Questionnaire'!AH31</f>
        <v>0</v>
      </c>
      <c r="D27" s="196">
        <f>'Staffing Questionnaire'!AK31</f>
        <v>0</v>
      </c>
      <c r="E27" s="196">
        <f t="shared" si="1"/>
        <v>0</v>
      </c>
    </row>
    <row r="28" spans="1:5" ht="21" customHeight="1" x14ac:dyDescent="0.3">
      <c r="A28">
        <f>'Staffing Questionnaire'!A32</f>
        <v>0</v>
      </c>
      <c r="B28">
        <f>'Staffing Questionnaire'!B32</f>
        <v>0</v>
      </c>
      <c r="C28" s="196">
        <f>'Staffing Questionnaire'!AG32+'Staffing Questionnaire'!AH32</f>
        <v>0</v>
      </c>
      <c r="D28" s="196">
        <f>'Staffing Questionnaire'!AK32</f>
        <v>0</v>
      </c>
      <c r="E28" s="196">
        <f t="shared" si="1"/>
        <v>0</v>
      </c>
    </row>
    <row r="29" spans="1:5" ht="21" customHeight="1" x14ac:dyDescent="0.3">
      <c r="A29">
        <f>'Staffing Questionnaire'!A33</f>
        <v>0</v>
      </c>
      <c r="B29">
        <f>'Staffing Questionnaire'!B33</f>
        <v>0</v>
      </c>
      <c r="C29" s="196">
        <f>'Staffing Questionnaire'!AG33+'Staffing Questionnaire'!AH33</f>
        <v>0</v>
      </c>
      <c r="D29" s="196">
        <f>'Staffing Questionnaire'!AK33</f>
        <v>0</v>
      </c>
      <c r="E29" s="196">
        <f t="shared" si="1"/>
        <v>0</v>
      </c>
    </row>
    <row r="30" spans="1:5" ht="21" customHeight="1" x14ac:dyDescent="0.3">
      <c r="A30">
        <f>'Staffing Questionnaire'!A34</f>
        <v>0</v>
      </c>
      <c r="B30">
        <f>'Staffing Questionnaire'!B34</f>
        <v>0</v>
      </c>
      <c r="C30" s="196">
        <f>'Staffing Questionnaire'!AG34+'Staffing Questionnaire'!AH34</f>
        <v>0</v>
      </c>
      <c r="D30" s="196">
        <f>'Staffing Questionnaire'!AK34</f>
        <v>0</v>
      </c>
      <c r="E30" s="196">
        <f t="shared" si="1"/>
        <v>0</v>
      </c>
    </row>
    <row r="31" spans="1:5" ht="21" customHeight="1" x14ac:dyDescent="0.3">
      <c r="A31">
        <f>'Staffing Questionnaire'!A35</f>
        <v>0</v>
      </c>
      <c r="B31">
        <f>'Staffing Questionnaire'!B35</f>
        <v>0</v>
      </c>
      <c r="C31" s="196">
        <f>'Staffing Questionnaire'!AG35+'Staffing Questionnaire'!AH35</f>
        <v>0</v>
      </c>
      <c r="D31" s="196">
        <f>'Staffing Questionnaire'!AK35</f>
        <v>0</v>
      </c>
      <c r="E31" s="196">
        <f t="shared" si="1"/>
        <v>0</v>
      </c>
    </row>
    <row r="32" spans="1:5" ht="21" customHeight="1" x14ac:dyDescent="0.3">
      <c r="A32">
        <f>'Staffing Questionnaire'!A36</f>
        <v>0</v>
      </c>
      <c r="B32">
        <f>'Staffing Questionnaire'!B36</f>
        <v>0</v>
      </c>
      <c r="C32" s="196">
        <f>'Staffing Questionnaire'!AG36+'Staffing Questionnaire'!AH36</f>
        <v>0</v>
      </c>
      <c r="D32" s="196">
        <f>'Staffing Questionnaire'!AK36</f>
        <v>0</v>
      </c>
      <c r="E32" s="196">
        <f t="shared" si="1"/>
        <v>0</v>
      </c>
    </row>
    <row r="33" spans="1:5" ht="21" customHeight="1" x14ac:dyDescent="0.3">
      <c r="A33">
        <f>'Staffing Questionnaire'!A37</f>
        <v>0</v>
      </c>
      <c r="B33">
        <f>'Staffing Questionnaire'!B37</f>
        <v>0</v>
      </c>
      <c r="C33" s="196">
        <f>'Staffing Questionnaire'!AG37+'Staffing Questionnaire'!AH37</f>
        <v>0</v>
      </c>
      <c r="D33" s="196">
        <f>'Staffing Questionnaire'!AK37</f>
        <v>0</v>
      </c>
      <c r="E33" s="196">
        <f t="shared" si="1"/>
        <v>0</v>
      </c>
    </row>
    <row r="34" spans="1:5" ht="21" customHeight="1" x14ac:dyDescent="0.3">
      <c r="A34">
        <f>'Staffing Questionnaire'!A38</f>
        <v>0</v>
      </c>
      <c r="B34">
        <f>'Staffing Questionnaire'!B38</f>
        <v>0</v>
      </c>
      <c r="C34" s="196">
        <f>'Staffing Questionnaire'!AG38+'Staffing Questionnaire'!AH38</f>
        <v>0</v>
      </c>
      <c r="D34" s="196">
        <f>'Staffing Questionnaire'!AK38</f>
        <v>0</v>
      </c>
      <c r="E34" s="196">
        <f t="shared" si="1"/>
        <v>0</v>
      </c>
    </row>
    <row r="35" spans="1:5" ht="21" customHeight="1" x14ac:dyDescent="0.3">
      <c r="A35">
        <f>'Staffing Questionnaire'!A39</f>
        <v>0</v>
      </c>
      <c r="B35">
        <f>'Staffing Questionnaire'!B39</f>
        <v>0</v>
      </c>
      <c r="C35" s="196">
        <f>'Staffing Questionnaire'!AG39+'Staffing Questionnaire'!AH39</f>
        <v>0</v>
      </c>
      <c r="D35" s="196">
        <f>'Staffing Questionnaire'!AK39</f>
        <v>0</v>
      </c>
      <c r="E35" s="196">
        <f t="shared" si="1"/>
        <v>0</v>
      </c>
    </row>
    <row r="36" spans="1:5" ht="21" customHeight="1" x14ac:dyDescent="0.3">
      <c r="A36">
        <f>'Staffing Questionnaire'!A43</f>
        <v>0</v>
      </c>
      <c r="B36">
        <f>'Staffing Questionnaire'!B43</f>
        <v>0</v>
      </c>
      <c r="C36" s="196">
        <f>'Staffing Questionnaire'!AG43+'Staffing Questionnaire'!AH43</f>
        <v>0</v>
      </c>
      <c r="D36" s="196">
        <f>'Staffing Questionnaire'!AK43</f>
        <v>0</v>
      </c>
      <c r="E36" s="196">
        <f t="shared" ref="E36" si="2">D36-C36</f>
        <v>0</v>
      </c>
    </row>
    <row r="37" spans="1:5" ht="21" customHeight="1" x14ac:dyDescent="0.3">
      <c r="A37">
        <f>'Staffing Questionnaire'!A44</f>
        <v>0</v>
      </c>
      <c r="B37">
        <f>'Staffing Questionnaire'!B44</f>
        <v>0</v>
      </c>
      <c r="C37" s="196">
        <f>'Staffing Questionnaire'!AG44+'Staffing Questionnaire'!AH44</f>
        <v>0</v>
      </c>
      <c r="D37" s="196">
        <f>'Staffing Questionnaire'!AK44</f>
        <v>0</v>
      </c>
      <c r="E37" s="196">
        <f t="shared" ref="E37:E39" si="3">D37-C37</f>
        <v>0</v>
      </c>
    </row>
    <row r="38" spans="1:5" ht="21" customHeight="1" x14ac:dyDescent="0.3">
      <c r="A38">
        <f>'Staffing Questionnaire'!A45</f>
        <v>0</v>
      </c>
      <c r="B38">
        <f>'Staffing Questionnaire'!B45</f>
        <v>0</v>
      </c>
      <c r="C38" s="196">
        <f>'Staffing Questionnaire'!AG45+'Staffing Questionnaire'!AH45</f>
        <v>0</v>
      </c>
      <c r="D38" s="196">
        <f>'Staffing Questionnaire'!AK45</f>
        <v>0</v>
      </c>
      <c r="E38" s="196">
        <f t="shared" si="3"/>
        <v>0</v>
      </c>
    </row>
    <row r="39" spans="1:5" ht="21" customHeight="1" x14ac:dyDescent="0.3">
      <c r="A39">
        <f>'Staffing Questionnaire'!A46</f>
        <v>0</v>
      </c>
      <c r="B39">
        <f>'Staffing Questionnaire'!B46</f>
        <v>0</v>
      </c>
      <c r="C39" s="196">
        <f>'Staffing Questionnaire'!AG46+'Staffing Questionnaire'!AH46</f>
        <v>0</v>
      </c>
      <c r="D39" s="196">
        <f>'Staffing Questionnaire'!AK46</f>
        <v>0</v>
      </c>
      <c r="E39" s="196">
        <f t="shared" si="3"/>
        <v>0</v>
      </c>
    </row>
    <row r="40" spans="1:5" ht="21" customHeight="1" x14ac:dyDescent="0.3">
      <c r="A40">
        <f>'Staffing Questionnaire'!A47</f>
        <v>0</v>
      </c>
      <c r="B40">
        <f>'Staffing Questionnaire'!B47</f>
        <v>0</v>
      </c>
      <c r="C40" s="196">
        <f>'Staffing Questionnaire'!AG47+'Staffing Questionnaire'!AH47</f>
        <v>0</v>
      </c>
      <c r="D40" s="196">
        <f>'Staffing Questionnaire'!AK47</f>
        <v>0</v>
      </c>
      <c r="E40" s="196">
        <f t="shared" ref="E40" si="4">D40-C40</f>
        <v>0</v>
      </c>
    </row>
    <row r="41" spans="1:5" ht="21" customHeight="1" x14ac:dyDescent="0.3">
      <c r="A41">
        <f>'Staffing Questionnaire'!A48</f>
        <v>0</v>
      </c>
      <c r="B41">
        <f>'Staffing Questionnaire'!B48</f>
        <v>0</v>
      </c>
      <c r="C41" s="196">
        <f>'Staffing Questionnaire'!AG48+'Staffing Questionnaire'!AH48</f>
        <v>0</v>
      </c>
      <c r="D41" s="196">
        <f>'Staffing Questionnaire'!AK48</f>
        <v>0</v>
      </c>
      <c r="E41" s="196">
        <f t="shared" ref="E41" si="5">D41-C41</f>
        <v>0</v>
      </c>
    </row>
    <row r="42" spans="1:5" ht="21" customHeight="1" x14ac:dyDescent="0.3">
      <c r="A42">
        <f>'Staffing Questionnaire'!A52</f>
        <v>0</v>
      </c>
      <c r="B42">
        <f>'Staffing Questionnaire'!B52</f>
        <v>0</v>
      </c>
      <c r="C42" s="196">
        <f>'Staffing Questionnaire'!AG52+'Staffing Questionnaire'!AH52</f>
        <v>0</v>
      </c>
      <c r="D42" s="196">
        <f>'Staffing Questionnaire'!AK52</f>
        <v>0</v>
      </c>
      <c r="E42" s="196">
        <f t="shared" ref="E42" si="6">D42-C42</f>
        <v>0</v>
      </c>
    </row>
    <row r="43" spans="1:5" ht="21" customHeight="1" x14ac:dyDescent="0.3">
      <c r="A43">
        <f>'Staffing Questionnaire'!A53</f>
        <v>0</v>
      </c>
      <c r="B43">
        <f>'Staffing Questionnaire'!B53</f>
        <v>0</v>
      </c>
      <c r="C43" s="196">
        <f>'Staffing Questionnaire'!AG53+'Staffing Questionnaire'!AH53</f>
        <v>0</v>
      </c>
      <c r="D43" s="196">
        <f>'Staffing Questionnaire'!AK53</f>
        <v>0</v>
      </c>
      <c r="E43" s="196">
        <f t="shared" ref="E43:E49" si="7">D43-C43</f>
        <v>0</v>
      </c>
    </row>
    <row r="44" spans="1:5" ht="21" customHeight="1" x14ac:dyDescent="0.3">
      <c r="A44">
        <f>'Staffing Questionnaire'!A54</f>
        <v>0</v>
      </c>
      <c r="B44">
        <f>'Staffing Questionnaire'!B54</f>
        <v>0</v>
      </c>
      <c r="C44" s="196">
        <f>'Staffing Questionnaire'!AG54+'Staffing Questionnaire'!AH54</f>
        <v>0</v>
      </c>
      <c r="D44" s="196">
        <f>'Staffing Questionnaire'!AK54</f>
        <v>0</v>
      </c>
      <c r="E44" s="196">
        <f t="shared" si="7"/>
        <v>0</v>
      </c>
    </row>
    <row r="45" spans="1:5" ht="21" customHeight="1" x14ac:dyDescent="0.3">
      <c r="A45">
        <f>'Staffing Questionnaire'!A55</f>
        <v>0</v>
      </c>
      <c r="B45">
        <f>'Staffing Questionnaire'!B55</f>
        <v>0</v>
      </c>
      <c r="C45" s="196">
        <f>'Staffing Questionnaire'!AG55+'Staffing Questionnaire'!AH55</f>
        <v>0</v>
      </c>
      <c r="D45" s="196">
        <f>'Staffing Questionnaire'!AK55</f>
        <v>0</v>
      </c>
      <c r="E45" s="196">
        <f t="shared" si="7"/>
        <v>0</v>
      </c>
    </row>
    <row r="46" spans="1:5" ht="21" customHeight="1" x14ac:dyDescent="0.3">
      <c r="A46">
        <f>'Staffing Questionnaire'!A56</f>
        <v>0</v>
      </c>
      <c r="B46">
        <f>'Staffing Questionnaire'!B56</f>
        <v>0</v>
      </c>
      <c r="C46" s="196">
        <f>'Staffing Questionnaire'!AG56+'Staffing Questionnaire'!AH56</f>
        <v>0</v>
      </c>
      <c r="D46" s="196">
        <f>'Staffing Questionnaire'!AK56</f>
        <v>0</v>
      </c>
      <c r="E46" s="196">
        <f t="shared" si="7"/>
        <v>0</v>
      </c>
    </row>
    <row r="47" spans="1:5" ht="21" customHeight="1" x14ac:dyDescent="0.3">
      <c r="A47">
        <f>'Staffing Questionnaire'!A57</f>
        <v>0</v>
      </c>
      <c r="B47">
        <f>'Staffing Questionnaire'!B57</f>
        <v>0</v>
      </c>
      <c r="C47" s="196">
        <f>'Staffing Questionnaire'!AG57+'Staffing Questionnaire'!AH57</f>
        <v>0</v>
      </c>
      <c r="D47" s="196">
        <f>'Staffing Questionnaire'!AK57</f>
        <v>0</v>
      </c>
      <c r="E47" s="196">
        <f t="shared" si="7"/>
        <v>0</v>
      </c>
    </row>
    <row r="48" spans="1:5" ht="21" customHeight="1" x14ac:dyDescent="0.3">
      <c r="A48">
        <f>'Staffing Questionnaire'!A58</f>
        <v>0</v>
      </c>
      <c r="B48">
        <f>'Staffing Questionnaire'!B58</f>
        <v>0</v>
      </c>
      <c r="C48" s="196">
        <f>'Staffing Questionnaire'!AG58+'Staffing Questionnaire'!AH58</f>
        <v>0</v>
      </c>
      <c r="D48" s="196">
        <f>'Staffing Questionnaire'!AK58</f>
        <v>0</v>
      </c>
      <c r="E48" s="196">
        <f t="shared" si="7"/>
        <v>0</v>
      </c>
    </row>
    <row r="49" spans="1:5" ht="21" customHeight="1" x14ac:dyDescent="0.3">
      <c r="A49">
        <f>'Staffing Questionnaire'!A62</f>
        <v>0</v>
      </c>
      <c r="B49">
        <f>'Staffing Questionnaire'!B62</f>
        <v>0</v>
      </c>
      <c r="C49" s="196">
        <f>'Staffing Questionnaire'!AG62+'Staffing Questionnaire'!AH62</f>
        <v>0</v>
      </c>
      <c r="D49" s="196">
        <f>'Staffing Questionnaire'!AK62</f>
        <v>0</v>
      </c>
      <c r="E49" s="196">
        <f t="shared" si="7"/>
        <v>0</v>
      </c>
    </row>
    <row r="50" spans="1:5" ht="21" customHeight="1" x14ac:dyDescent="0.3">
      <c r="A50">
        <f>'Staffing Questionnaire'!A63</f>
        <v>0</v>
      </c>
      <c r="B50">
        <f>'Staffing Questionnaire'!B63</f>
        <v>0</v>
      </c>
      <c r="C50" s="196">
        <f>'Staffing Questionnaire'!AG63+'Staffing Questionnaire'!AH63</f>
        <v>0</v>
      </c>
      <c r="D50" s="196">
        <f>'Staffing Questionnaire'!AK63</f>
        <v>0</v>
      </c>
      <c r="E50" s="196">
        <f t="shared" ref="E50:E58" si="8">D50-C50</f>
        <v>0</v>
      </c>
    </row>
    <row r="51" spans="1:5" ht="21" customHeight="1" x14ac:dyDescent="0.3">
      <c r="A51">
        <f>'Staffing Questionnaire'!A64</f>
        <v>0</v>
      </c>
      <c r="B51">
        <f>'Staffing Questionnaire'!B64</f>
        <v>0</v>
      </c>
      <c r="C51" s="196">
        <f>'Staffing Questionnaire'!AG64+'Staffing Questionnaire'!AH64</f>
        <v>0</v>
      </c>
      <c r="D51" s="196">
        <f>'Staffing Questionnaire'!AK64</f>
        <v>0</v>
      </c>
      <c r="E51" s="196">
        <f t="shared" si="8"/>
        <v>0</v>
      </c>
    </row>
    <row r="52" spans="1:5" ht="21" customHeight="1" x14ac:dyDescent="0.3">
      <c r="A52">
        <f>'Staffing Questionnaire'!A65</f>
        <v>0</v>
      </c>
      <c r="B52">
        <f>'Staffing Questionnaire'!B65</f>
        <v>0</v>
      </c>
      <c r="C52" s="196">
        <f>'Staffing Questionnaire'!AG65+'Staffing Questionnaire'!AH65</f>
        <v>0</v>
      </c>
      <c r="D52" s="196">
        <f>'Staffing Questionnaire'!AK65</f>
        <v>0</v>
      </c>
      <c r="E52" s="196">
        <f t="shared" si="8"/>
        <v>0</v>
      </c>
    </row>
    <row r="53" spans="1:5" ht="21" customHeight="1" x14ac:dyDescent="0.3">
      <c r="A53">
        <f>'Staffing Questionnaire'!A66</f>
        <v>0</v>
      </c>
      <c r="B53">
        <f>'Staffing Questionnaire'!B66</f>
        <v>0</v>
      </c>
      <c r="C53" s="196">
        <f>'Staffing Questionnaire'!AG66+'Staffing Questionnaire'!AH66</f>
        <v>0</v>
      </c>
      <c r="D53" s="196">
        <f>'Staffing Questionnaire'!AK66</f>
        <v>0</v>
      </c>
      <c r="E53" s="196">
        <f t="shared" si="8"/>
        <v>0</v>
      </c>
    </row>
    <row r="54" spans="1:5" ht="21" customHeight="1" x14ac:dyDescent="0.3">
      <c r="A54">
        <f>'Staffing Questionnaire'!A67</f>
        <v>0</v>
      </c>
      <c r="B54">
        <f>'Staffing Questionnaire'!B67</f>
        <v>0</v>
      </c>
      <c r="C54" s="196">
        <f>'Staffing Questionnaire'!AG67+'Staffing Questionnaire'!AH67</f>
        <v>0</v>
      </c>
      <c r="D54" s="196">
        <f>'Staffing Questionnaire'!AK67</f>
        <v>0</v>
      </c>
      <c r="E54" s="196">
        <f t="shared" si="8"/>
        <v>0</v>
      </c>
    </row>
    <row r="55" spans="1:5" ht="21" customHeight="1" x14ac:dyDescent="0.3">
      <c r="A55">
        <f>'Staffing Questionnaire'!A68</f>
        <v>0</v>
      </c>
      <c r="B55">
        <f>'Staffing Questionnaire'!B68</f>
        <v>0</v>
      </c>
      <c r="C55" s="196">
        <f>'Staffing Questionnaire'!AG68+'Staffing Questionnaire'!AH68</f>
        <v>0</v>
      </c>
      <c r="D55" s="196">
        <f>'Staffing Questionnaire'!AK68</f>
        <v>0</v>
      </c>
      <c r="E55" s="196">
        <f t="shared" si="8"/>
        <v>0</v>
      </c>
    </row>
    <row r="56" spans="1:5" ht="21" customHeight="1" x14ac:dyDescent="0.3">
      <c r="A56">
        <f>'Staffing Questionnaire'!A69</f>
        <v>0</v>
      </c>
      <c r="B56">
        <f>'Staffing Questionnaire'!B69</f>
        <v>0</v>
      </c>
      <c r="C56" s="196">
        <f>'Staffing Questionnaire'!AG69+'Staffing Questionnaire'!AH69</f>
        <v>0</v>
      </c>
      <c r="D56" s="196">
        <f>'Staffing Questionnaire'!AK69</f>
        <v>0</v>
      </c>
      <c r="E56" s="196">
        <f t="shared" si="8"/>
        <v>0</v>
      </c>
    </row>
    <row r="57" spans="1:5" ht="21" customHeight="1" x14ac:dyDescent="0.3">
      <c r="A57">
        <f>'Staffing Questionnaire'!A70</f>
        <v>0</v>
      </c>
      <c r="B57">
        <f>'Staffing Questionnaire'!B70</f>
        <v>0</v>
      </c>
      <c r="C57" s="196">
        <f>'Staffing Questionnaire'!AG70+'Staffing Questionnaire'!AH70</f>
        <v>0</v>
      </c>
      <c r="D57" s="196">
        <f>'Staffing Questionnaire'!AK70</f>
        <v>0</v>
      </c>
      <c r="E57" s="196">
        <f t="shared" si="8"/>
        <v>0</v>
      </c>
    </row>
    <row r="58" spans="1:5" ht="21" customHeight="1" x14ac:dyDescent="0.3">
      <c r="A58">
        <f>'Staffing Questionnaire'!A71</f>
        <v>0</v>
      </c>
      <c r="B58">
        <f>'Staffing Questionnaire'!B71</f>
        <v>0</v>
      </c>
      <c r="C58" s="196">
        <f>'Staffing Questionnaire'!AG71+'Staffing Questionnaire'!AH71</f>
        <v>0</v>
      </c>
      <c r="D58" s="196">
        <f>'Staffing Questionnaire'!AK71</f>
        <v>0</v>
      </c>
      <c r="E58" s="196">
        <f t="shared" si="8"/>
        <v>0</v>
      </c>
    </row>
    <row r="59" spans="1:5" ht="21" customHeight="1" x14ac:dyDescent="0.3">
      <c r="A59">
        <f>'Staffing Questionnaire'!A72</f>
        <v>0</v>
      </c>
      <c r="B59">
        <f>'Staffing Questionnaire'!B72</f>
        <v>0</v>
      </c>
      <c r="C59" s="196">
        <f>'Staffing Questionnaire'!AG72+'Staffing Questionnaire'!AH72</f>
        <v>0</v>
      </c>
      <c r="D59" s="196">
        <f>'Staffing Questionnaire'!AK72</f>
        <v>0</v>
      </c>
      <c r="E59" s="196">
        <f t="shared" ref="E59:E72" si="9">D59-C59</f>
        <v>0</v>
      </c>
    </row>
    <row r="60" spans="1:5" ht="21" customHeight="1" x14ac:dyDescent="0.3">
      <c r="A60">
        <f>'Staffing Questionnaire'!A73</f>
        <v>0</v>
      </c>
      <c r="B60">
        <f>'Staffing Questionnaire'!B73</f>
        <v>0</v>
      </c>
      <c r="C60" s="196">
        <f>'Staffing Questionnaire'!AG73+'Staffing Questionnaire'!AH73</f>
        <v>0</v>
      </c>
      <c r="D60" s="196">
        <f>'Staffing Questionnaire'!AK73</f>
        <v>0</v>
      </c>
      <c r="E60" s="196">
        <f t="shared" si="9"/>
        <v>0</v>
      </c>
    </row>
    <row r="61" spans="1:5" ht="21" customHeight="1" x14ac:dyDescent="0.3">
      <c r="A61">
        <f>'Staffing Questionnaire'!A74</f>
        <v>0</v>
      </c>
      <c r="B61">
        <f>'Staffing Questionnaire'!B74</f>
        <v>0</v>
      </c>
      <c r="C61" s="196">
        <f>'Staffing Questionnaire'!AG74+'Staffing Questionnaire'!AH74</f>
        <v>0</v>
      </c>
      <c r="D61" s="196">
        <f>'Staffing Questionnaire'!AK74</f>
        <v>0</v>
      </c>
      <c r="E61" s="196">
        <f t="shared" si="9"/>
        <v>0</v>
      </c>
    </row>
    <row r="62" spans="1:5" ht="21" customHeight="1" x14ac:dyDescent="0.3">
      <c r="A62">
        <f>'Staffing Questionnaire'!A75</f>
        <v>0</v>
      </c>
      <c r="B62">
        <f>'Staffing Questionnaire'!B75</f>
        <v>0</v>
      </c>
      <c r="C62" s="196">
        <f>'Staffing Questionnaire'!AG75+'Staffing Questionnaire'!AH75</f>
        <v>0</v>
      </c>
      <c r="D62" s="196">
        <f>'Staffing Questionnaire'!AK75</f>
        <v>0</v>
      </c>
      <c r="E62" s="196">
        <f t="shared" si="9"/>
        <v>0</v>
      </c>
    </row>
    <row r="63" spans="1:5" ht="21" customHeight="1" x14ac:dyDescent="0.3">
      <c r="A63">
        <f>'Staffing Questionnaire'!A76</f>
        <v>0</v>
      </c>
      <c r="B63">
        <f>'Staffing Questionnaire'!B76</f>
        <v>0</v>
      </c>
      <c r="C63" s="196">
        <f>'Staffing Questionnaire'!AG76+'Staffing Questionnaire'!AH76</f>
        <v>0</v>
      </c>
      <c r="D63" s="196">
        <f>'Staffing Questionnaire'!AK76</f>
        <v>0</v>
      </c>
      <c r="E63" s="196">
        <f t="shared" si="9"/>
        <v>0</v>
      </c>
    </row>
    <row r="64" spans="1:5" ht="21" customHeight="1" x14ac:dyDescent="0.3">
      <c r="A64">
        <f>'Staffing Questionnaire'!A77</f>
        <v>0</v>
      </c>
      <c r="B64">
        <f>'Staffing Questionnaire'!B77</f>
        <v>0</v>
      </c>
      <c r="C64" s="196">
        <f>'Staffing Questionnaire'!AG77+'Staffing Questionnaire'!AH77</f>
        <v>0</v>
      </c>
      <c r="D64" s="196">
        <f>'Staffing Questionnaire'!AK77</f>
        <v>0</v>
      </c>
      <c r="E64" s="196">
        <f t="shared" si="9"/>
        <v>0</v>
      </c>
    </row>
    <row r="65" spans="1:5" ht="19.2" customHeight="1" x14ac:dyDescent="0.3">
      <c r="A65">
        <f>'Staffing Questionnaire'!A78</f>
        <v>0</v>
      </c>
      <c r="B65">
        <f>'Staffing Questionnaire'!B78</f>
        <v>0</v>
      </c>
      <c r="C65" s="196">
        <f>'Staffing Questionnaire'!AG78+'Staffing Questionnaire'!AH78</f>
        <v>0</v>
      </c>
      <c r="D65" s="196">
        <f>'Staffing Questionnaire'!AK78</f>
        <v>0</v>
      </c>
      <c r="E65" s="196">
        <f t="shared" si="9"/>
        <v>0</v>
      </c>
    </row>
    <row r="66" spans="1:5" ht="21" customHeight="1" x14ac:dyDescent="0.3">
      <c r="A66">
        <f>'Staffing Questionnaire'!A79</f>
        <v>0</v>
      </c>
      <c r="B66">
        <f>'Staffing Questionnaire'!B79</f>
        <v>0</v>
      </c>
      <c r="C66" s="196">
        <f>'Staffing Questionnaire'!AG79+'Staffing Questionnaire'!AH79</f>
        <v>0</v>
      </c>
      <c r="D66" s="196">
        <f>'Staffing Questionnaire'!AK79</f>
        <v>0</v>
      </c>
      <c r="E66" s="196">
        <f t="shared" si="9"/>
        <v>0</v>
      </c>
    </row>
    <row r="67" spans="1:5" ht="21" customHeight="1" x14ac:dyDescent="0.3">
      <c r="A67">
        <f>'Staffing Questionnaire'!A80</f>
        <v>0</v>
      </c>
      <c r="B67">
        <f>'Staffing Questionnaire'!B80</f>
        <v>0</v>
      </c>
      <c r="C67" s="196">
        <f>'Staffing Questionnaire'!AG80+'Staffing Questionnaire'!AH80</f>
        <v>0</v>
      </c>
      <c r="D67" s="196">
        <f>'Staffing Questionnaire'!AK80</f>
        <v>0</v>
      </c>
      <c r="E67" s="196">
        <f t="shared" si="9"/>
        <v>0</v>
      </c>
    </row>
    <row r="68" spans="1:5" ht="21" customHeight="1" x14ac:dyDescent="0.3">
      <c r="A68">
        <f>'Staffing Questionnaire'!A81</f>
        <v>0</v>
      </c>
      <c r="B68">
        <f>'Staffing Questionnaire'!B81</f>
        <v>0</v>
      </c>
      <c r="C68" s="196">
        <f>'Staffing Questionnaire'!AG81+'Staffing Questionnaire'!AH81</f>
        <v>0</v>
      </c>
      <c r="D68" s="196">
        <f>'Staffing Questionnaire'!AK81</f>
        <v>0</v>
      </c>
      <c r="E68" s="196">
        <f t="shared" si="9"/>
        <v>0</v>
      </c>
    </row>
    <row r="69" spans="1:5" ht="21" customHeight="1" x14ac:dyDescent="0.3">
      <c r="A69">
        <f>'Staffing Questionnaire'!A82</f>
        <v>0</v>
      </c>
      <c r="B69">
        <f>'Staffing Questionnaire'!B82</f>
        <v>0</v>
      </c>
      <c r="C69" s="196">
        <f>'Staffing Questionnaire'!AG82+'Staffing Questionnaire'!AH82</f>
        <v>0</v>
      </c>
      <c r="D69" s="196">
        <f>'Staffing Questionnaire'!AK82</f>
        <v>0</v>
      </c>
      <c r="E69" s="196">
        <f t="shared" si="9"/>
        <v>0</v>
      </c>
    </row>
    <row r="70" spans="1:5" ht="21" customHeight="1" x14ac:dyDescent="0.3">
      <c r="A70">
        <f>'Staffing Questionnaire'!A83</f>
        <v>0</v>
      </c>
      <c r="B70">
        <f>'Staffing Questionnaire'!B83</f>
        <v>0</v>
      </c>
      <c r="C70" s="196">
        <f>'Staffing Questionnaire'!AG83+'Staffing Questionnaire'!AH83</f>
        <v>0</v>
      </c>
      <c r="D70" s="196">
        <f>'Staffing Questionnaire'!AK83</f>
        <v>0</v>
      </c>
      <c r="E70" s="196">
        <f t="shared" si="9"/>
        <v>0</v>
      </c>
    </row>
    <row r="71" spans="1:5" ht="21" customHeight="1" x14ac:dyDescent="0.3">
      <c r="A71">
        <f>'Staffing Questionnaire'!A84</f>
        <v>0</v>
      </c>
      <c r="B71">
        <f>'Staffing Questionnaire'!B84</f>
        <v>0</v>
      </c>
      <c r="C71" s="196">
        <f>'Staffing Questionnaire'!AG84+'Staffing Questionnaire'!AH84</f>
        <v>0</v>
      </c>
      <c r="D71" s="196">
        <f>'Staffing Questionnaire'!AK84</f>
        <v>0</v>
      </c>
      <c r="E71" s="196">
        <f t="shared" si="9"/>
        <v>0</v>
      </c>
    </row>
    <row r="72" spans="1:5" ht="21" customHeight="1" x14ac:dyDescent="0.3">
      <c r="A72">
        <f>'Staffing Questionnaire'!A85</f>
        <v>0</v>
      </c>
      <c r="B72">
        <f>'Staffing Questionnaire'!B85</f>
        <v>0</v>
      </c>
      <c r="C72" s="196">
        <f>'Staffing Questionnaire'!AG85+'Staffing Questionnaire'!AH85</f>
        <v>0</v>
      </c>
      <c r="D72" s="196">
        <f>'Staffing Questionnaire'!AK85</f>
        <v>0</v>
      </c>
      <c r="E72" s="196">
        <f t="shared" si="9"/>
        <v>0</v>
      </c>
    </row>
  </sheetData>
  <mergeCells count="4">
    <mergeCell ref="A4:F4"/>
    <mergeCell ref="A5:F5"/>
    <mergeCell ref="A6:F6"/>
    <mergeCell ref="A7:F7"/>
  </mergeCells>
  <pageMargins left="0.7" right="0.7" top="0.75" bottom="0.75" header="0.3" footer="0.3"/>
  <pageSetup scale="46" orientation="portrait" horizontalDpi="4294967294"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V10"/>
  <sheetViews>
    <sheetView workbookViewId="0"/>
  </sheetViews>
  <sheetFormatPr defaultRowHeight="14.4" x14ac:dyDescent="0.3"/>
  <cols>
    <col min="20" max="20" width="9.5546875" bestFit="1" customWidth="1"/>
  </cols>
  <sheetData>
    <row r="1" spans="1:22" ht="15.6" x14ac:dyDescent="0.3">
      <c r="A1" s="195" t="s">
        <v>415</v>
      </c>
    </row>
    <row r="2" spans="1:22" ht="15" thickBot="1" x14ac:dyDescent="0.35"/>
    <row r="3" spans="1:22" x14ac:dyDescent="0.3">
      <c r="Q3" s="261" t="s">
        <v>406</v>
      </c>
      <c r="R3" s="262"/>
      <c r="S3" s="262"/>
      <c r="T3" s="262"/>
      <c r="U3" s="262"/>
      <c r="V3" s="263"/>
    </row>
    <row r="4" spans="1:22" x14ac:dyDescent="0.3">
      <c r="Q4" s="167"/>
      <c r="R4" s="3" t="s">
        <v>331</v>
      </c>
      <c r="S4" s="3" t="s">
        <v>334</v>
      </c>
      <c r="T4" s="3" t="s">
        <v>338</v>
      </c>
      <c r="U4" s="3"/>
      <c r="V4" s="177"/>
    </row>
    <row r="5" spans="1:22" x14ac:dyDescent="0.3">
      <c r="Q5" s="167" t="s">
        <v>332</v>
      </c>
      <c r="R5" s="172">
        <f>'Staff Capacity'!C8</f>
        <v>0</v>
      </c>
      <c r="S5" s="172">
        <f>'Staffing Questionnaire'!AI21+'Staffing Questionnaire'!AJ21</f>
        <v>0</v>
      </c>
      <c r="T5" s="171">
        <f>(R5-S5)*78</f>
        <v>0</v>
      </c>
      <c r="U5" s="3"/>
      <c r="V5" s="177"/>
    </row>
    <row r="6" spans="1:22" x14ac:dyDescent="0.3">
      <c r="Q6" s="167" t="s">
        <v>333</v>
      </c>
      <c r="R6" s="172">
        <f>'Staff Capacity'!C9</f>
        <v>0</v>
      </c>
      <c r="S6" s="172">
        <f>'Staffing Questionnaire'!AI40+'Staffing Questionnaire'!AJ40</f>
        <v>0</v>
      </c>
      <c r="T6" s="171">
        <f t="shared" ref="T6" si="0">(R6-S6)*78</f>
        <v>0</v>
      </c>
      <c r="U6" s="3"/>
      <c r="V6" s="177"/>
    </row>
    <row r="7" spans="1:22" x14ac:dyDescent="0.3">
      <c r="Q7" s="167" t="s">
        <v>335</v>
      </c>
      <c r="R7" s="172">
        <f>'Staff Capacity'!C10</f>
        <v>0</v>
      </c>
      <c r="S7" s="172">
        <f>'Staffing Questionnaire'!AI49+'Staffing Questionnaire'!AJ49</f>
        <v>0</v>
      </c>
      <c r="T7" s="171">
        <f>(R7-S7)*90</f>
        <v>0</v>
      </c>
      <c r="U7" s="3"/>
      <c r="V7" s="177"/>
    </row>
    <row r="8" spans="1:22" x14ac:dyDescent="0.3">
      <c r="Q8" s="167" t="s">
        <v>336</v>
      </c>
      <c r="R8" s="172">
        <f>'Staff Capacity'!C11</f>
        <v>0</v>
      </c>
      <c r="S8" s="172">
        <f>'Staffing Questionnaire'!AI59+'Staffing Questionnaire'!AJ59</f>
        <v>0</v>
      </c>
      <c r="T8" s="171">
        <f>(R8-S8)*45</f>
        <v>0</v>
      </c>
      <c r="U8" s="3"/>
      <c r="V8" s="177"/>
    </row>
    <row r="9" spans="1:22" x14ac:dyDescent="0.3">
      <c r="Q9" s="167" t="s">
        <v>337</v>
      </c>
      <c r="R9" s="172">
        <f>'Staff Capacity'!C12</f>
        <v>0</v>
      </c>
      <c r="S9" s="172">
        <f>'Staffing Questionnaire'!AI86+'Staffing Questionnaire'!AJ86</f>
        <v>0</v>
      </c>
      <c r="T9" s="171">
        <f>(R9-S9)*38</f>
        <v>0</v>
      </c>
      <c r="U9" s="3"/>
      <c r="V9" s="177"/>
    </row>
    <row r="10" spans="1:22" ht="15" thickBot="1" x14ac:dyDescent="0.35">
      <c r="Q10" s="178" t="s">
        <v>15</v>
      </c>
      <c r="R10" s="175">
        <f>SUM(R5:R9)</f>
        <v>0</v>
      </c>
      <c r="S10" s="175">
        <f>SUM(S5:S9)</f>
        <v>0</v>
      </c>
      <c r="T10" s="174">
        <f>SUM(T5:T9)</f>
        <v>0</v>
      </c>
      <c r="U10" s="179"/>
      <c r="V10" s="180"/>
    </row>
  </sheetData>
  <mergeCells count="1">
    <mergeCell ref="Q3:V3"/>
  </mergeCells>
  <pageMargins left="0.7" right="0.7" top="0.75" bottom="0.75" header="0.3" footer="0.3"/>
  <pageSetup orientation="portrait" horizontalDpi="4294967294"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G8"/>
  <sheetViews>
    <sheetView workbookViewId="0"/>
  </sheetViews>
  <sheetFormatPr defaultRowHeight="14.4" x14ac:dyDescent="0.3"/>
  <cols>
    <col min="15" max="15" width="14.109375" bestFit="1" customWidth="1"/>
    <col min="16" max="29" width="14.109375" customWidth="1"/>
  </cols>
  <sheetData>
    <row r="1" spans="1:33" ht="18" x14ac:dyDescent="0.35">
      <c r="A1" s="102" t="s">
        <v>391</v>
      </c>
    </row>
    <row r="2" spans="1:33" ht="24.6" customHeight="1" thickBot="1" x14ac:dyDescent="0.35">
      <c r="A2" s="4" t="s">
        <v>312</v>
      </c>
    </row>
    <row r="3" spans="1:33" x14ac:dyDescent="0.3">
      <c r="O3" s="261" t="s">
        <v>406</v>
      </c>
      <c r="P3" s="262"/>
      <c r="Q3" s="262"/>
      <c r="R3" s="262"/>
      <c r="S3" s="262"/>
      <c r="T3" s="265" t="s">
        <v>406</v>
      </c>
      <c r="U3" s="265"/>
      <c r="V3" s="265"/>
      <c r="W3" s="265"/>
      <c r="X3" s="265"/>
      <c r="Y3" s="265" t="s">
        <v>406</v>
      </c>
      <c r="Z3" s="265"/>
      <c r="AA3" s="265"/>
      <c r="AB3" s="265"/>
      <c r="AC3" s="266"/>
      <c r="AD3" s="183"/>
      <c r="AE3" s="183"/>
      <c r="AF3" s="183"/>
      <c r="AG3" s="183"/>
    </row>
    <row r="4" spans="1:33" x14ac:dyDescent="0.3">
      <c r="O4" s="167"/>
      <c r="P4" s="153" t="s">
        <v>4</v>
      </c>
      <c r="Q4" s="153" t="s">
        <v>5</v>
      </c>
      <c r="R4" s="153" t="s">
        <v>7</v>
      </c>
      <c r="S4" s="153" t="s">
        <v>6</v>
      </c>
      <c r="T4" s="153" t="s">
        <v>9</v>
      </c>
      <c r="U4" s="153" t="s">
        <v>10</v>
      </c>
      <c r="V4" s="153" t="s">
        <v>8</v>
      </c>
      <c r="W4" s="153" t="s">
        <v>14</v>
      </c>
      <c r="X4" s="153" t="s">
        <v>11</v>
      </c>
      <c r="Y4" s="153" t="s">
        <v>12</v>
      </c>
      <c r="Z4" s="153" t="s">
        <v>50</v>
      </c>
      <c r="AA4" s="153" t="s">
        <v>51</v>
      </c>
      <c r="AB4" s="153" t="s">
        <v>52</v>
      </c>
      <c r="AC4" s="184" t="s">
        <v>13</v>
      </c>
    </row>
    <row r="5" spans="1:33" x14ac:dyDescent="0.3">
      <c r="O5" s="185" t="s">
        <v>252</v>
      </c>
      <c r="P5" s="172">
        <f>'Visits Questionnaire'!AJ13</f>
        <v>0</v>
      </c>
      <c r="Q5" s="172">
        <f>'Visits Questionnaire'!AK13</f>
        <v>0</v>
      </c>
      <c r="R5" s="172">
        <f>'Visits Questionnaire'!AL13</f>
        <v>0</v>
      </c>
      <c r="S5" s="172">
        <f>'Visits Questionnaire'!AM13</f>
        <v>0</v>
      </c>
      <c r="T5" s="172">
        <f>'Visits Questionnaire'!AN13</f>
        <v>0</v>
      </c>
      <c r="U5" s="172">
        <f>'Visits Questionnaire'!AO13</f>
        <v>0</v>
      </c>
      <c r="V5" s="172">
        <f>'Visits Questionnaire'!AP13</f>
        <v>0</v>
      </c>
      <c r="W5" s="172">
        <f>'Visits Questionnaire'!AQ13</f>
        <v>0</v>
      </c>
      <c r="X5" s="172">
        <f>'Visits Questionnaire'!AR13</f>
        <v>0</v>
      </c>
      <c r="Y5" s="172">
        <f>'Visits Questionnaire'!AS13</f>
        <v>0</v>
      </c>
      <c r="Z5" s="172">
        <f>'Visits Questionnaire'!AT13</f>
        <v>0</v>
      </c>
      <c r="AA5" s="172">
        <f>'Visits Questionnaire'!AU13</f>
        <v>0</v>
      </c>
      <c r="AB5" s="172">
        <f>'Visits Questionnaire'!AV13</f>
        <v>0</v>
      </c>
      <c r="AC5" s="169">
        <f>'Visits Questionnaire'!AW13</f>
        <v>0</v>
      </c>
    </row>
    <row r="6" spans="1:33" x14ac:dyDescent="0.3">
      <c r="O6" s="185" t="s">
        <v>379</v>
      </c>
      <c r="P6" s="172" t="str">
        <f>IF(P5=0,"1")</f>
        <v>1</v>
      </c>
      <c r="Q6" s="172" t="str">
        <f t="shared" ref="Q6:AC6" si="0">IF(Q5=0,"1")</f>
        <v>1</v>
      </c>
      <c r="R6" s="172" t="str">
        <f t="shared" si="0"/>
        <v>1</v>
      </c>
      <c r="S6" s="172" t="str">
        <f t="shared" si="0"/>
        <v>1</v>
      </c>
      <c r="T6" s="172" t="str">
        <f t="shared" si="0"/>
        <v>1</v>
      </c>
      <c r="U6" s="172" t="str">
        <f t="shared" si="0"/>
        <v>1</v>
      </c>
      <c r="V6" s="172" t="str">
        <f t="shared" si="0"/>
        <v>1</v>
      </c>
      <c r="W6" s="172" t="str">
        <f t="shared" si="0"/>
        <v>1</v>
      </c>
      <c r="X6" s="172" t="str">
        <f t="shared" si="0"/>
        <v>1</v>
      </c>
      <c r="Y6" s="172" t="str">
        <f t="shared" si="0"/>
        <v>1</v>
      </c>
      <c r="Z6" s="172" t="str">
        <f t="shared" si="0"/>
        <v>1</v>
      </c>
      <c r="AA6" s="172" t="str">
        <f t="shared" si="0"/>
        <v>1</v>
      </c>
      <c r="AB6" s="172" t="str">
        <f t="shared" si="0"/>
        <v>1</v>
      </c>
      <c r="AC6" s="169" t="str">
        <f t="shared" si="0"/>
        <v>1</v>
      </c>
    </row>
    <row r="7" spans="1:33" x14ac:dyDescent="0.3">
      <c r="O7" s="185" t="s">
        <v>258</v>
      </c>
      <c r="P7" s="172">
        <f>'Staffing Questionnaire'!AW161</f>
        <v>0</v>
      </c>
      <c r="Q7" s="172">
        <f>'Staffing Questionnaire'!AX161</f>
        <v>0</v>
      </c>
      <c r="R7" s="172">
        <f>'Staffing Questionnaire'!AY161</f>
        <v>0</v>
      </c>
      <c r="S7" s="172">
        <f>'Staffing Questionnaire'!AZ161</f>
        <v>0</v>
      </c>
      <c r="T7" s="172">
        <f>'Staffing Questionnaire'!BA161</f>
        <v>0</v>
      </c>
      <c r="U7" s="172">
        <f>'Staffing Questionnaire'!BB161</f>
        <v>0</v>
      </c>
      <c r="V7" s="172">
        <f>'Staffing Questionnaire'!BC161</f>
        <v>0</v>
      </c>
      <c r="W7" s="172">
        <f>'Staffing Questionnaire'!BD161</f>
        <v>0</v>
      </c>
      <c r="X7" s="172">
        <f>'Staffing Questionnaire'!BE161</f>
        <v>0</v>
      </c>
      <c r="Y7" s="172">
        <f>'Staffing Questionnaire'!BF161</f>
        <v>0</v>
      </c>
      <c r="Z7" s="172">
        <f>'Staffing Questionnaire'!BI161</f>
        <v>0</v>
      </c>
      <c r="AA7" s="172">
        <f>'Staffing Questionnaire'!BJ161</f>
        <v>0</v>
      </c>
      <c r="AB7" s="172">
        <f>'Staffing Questionnaire'!BK161</f>
        <v>0</v>
      </c>
      <c r="AC7" s="169">
        <f>'Staffing Questionnaire'!BL161</f>
        <v>0</v>
      </c>
    </row>
    <row r="8" spans="1:33" ht="15" thickBot="1" x14ac:dyDescent="0.35">
      <c r="O8" s="186" t="s">
        <v>311</v>
      </c>
      <c r="P8" s="187">
        <f t="shared" ref="P8:AC8" si="1">IFERROR((P7)/(P5+P6),0)</f>
        <v>0</v>
      </c>
      <c r="Q8" s="187">
        <f t="shared" si="1"/>
        <v>0</v>
      </c>
      <c r="R8" s="187">
        <f t="shared" si="1"/>
        <v>0</v>
      </c>
      <c r="S8" s="187">
        <f t="shared" si="1"/>
        <v>0</v>
      </c>
      <c r="T8" s="187">
        <f t="shared" si="1"/>
        <v>0</v>
      </c>
      <c r="U8" s="187">
        <f t="shared" si="1"/>
        <v>0</v>
      </c>
      <c r="V8" s="187">
        <f t="shared" si="1"/>
        <v>0</v>
      </c>
      <c r="W8" s="187">
        <f t="shared" si="1"/>
        <v>0</v>
      </c>
      <c r="X8" s="187">
        <f t="shared" si="1"/>
        <v>0</v>
      </c>
      <c r="Y8" s="187">
        <f t="shared" si="1"/>
        <v>0</v>
      </c>
      <c r="Z8" s="187">
        <f t="shared" si="1"/>
        <v>0</v>
      </c>
      <c r="AA8" s="187">
        <f t="shared" si="1"/>
        <v>0</v>
      </c>
      <c r="AB8" s="187">
        <f t="shared" si="1"/>
        <v>0</v>
      </c>
      <c r="AC8" s="188">
        <f t="shared" si="1"/>
        <v>0</v>
      </c>
    </row>
  </sheetData>
  <mergeCells count="3">
    <mergeCell ref="O3:S3"/>
    <mergeCell ref="T3:X3"/>
    <mergeCell ref="Y3:AC3"/>
  </mergeCells>
  <pageMargins left="0.7" right="0.7" top="0.75" bottom="0.75" header="0.3" footer="0.3"/>
  <pageSetup orientation="portrait" horizontalDpi="4294967294"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4.4" x14ac:dyDescent="0.3"/>
  <sheetData>
    <row r="1" spans="1:1" ht="18" x14ac:dyDescent="0.35">
      <c r="A1" s="102" t="s">
        <v>392</v>
      </c>
    </row>
  </sheetData>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4.4" x14ac:dyDescent="0.3"/>
  <sheetData>
    <row r="1" spans="1:1" ht="18" x14ac:dyDescent="0.35">
      <c r="A1" s="102" t="s">
        <v>394</v>
      </c>
    </row>
  </sheetData>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U10"/>
  <sheetViews>
    <sheetView workbookViewId="0"/>
  </sheetViews>
  <sheetFormatPr defaultRowHeight="14.4" x14ac:dyDescent="0.3"/>
  <sheetData>
    <row r="1" spans="1:47" ht="18" x14ac:dyDescent="0.35">
      <c r="A1" s="102" t="s">
        <v>393</v>
      </c>
    </row>
    <row r="2" spans="1:47" ht="23.4" customHeight="1" thickBot="1" x14ac:dyDescent="0.35">
      <c r="A2" s="4" t="s">
        <v>314</v>
      </c>
    </row>
    <row r="3" spans="1:47" x14ac:dyDescent="0.3">
      <c r="R3" s="261" t="s">
        <v>406</v>
      </c>
      <c r="S3" s="262"/>
      <c r="T3" s="262"/>
      <c r="U3" s="262"/>
      <c r="V3" s="262"/>
      <c r="W3" s="261" t="s">
        <v>406</v>
      </c>
      <c r="X3" s="262"/>
      <c r="Y3" s="262"/>
      <c r="Z3" s="262"/>
      <c r="AA3" s="262"/>
      <c r="AB3" s="261" t="s">
        <v>406</v>
      </c>
      <c r="AC3" s="262"/>
      <c r="AD3" s="262"/>
      <c r="AE3" s="262"/>
      <c r="AF3" s="262"/>
      <c r="AG3" s="261" t="s">
        <v>406</v>
      </c>
      <c r="AH3" s="262"/>
      <c r="AI3" s="262"/>
      <c r="AJ3" s="262"/>
      <c r="AK3" s="262"/>
      <c r="AL3" s="261" t="s">
        <v>406</v>
      </c>
      <c r="AM3" s="262"/>
      <c r="AN3" s="262"/>
      <c r="AO3" s="262"/>
      <c r="AP3" s="262"/>
      <c r="AQ3" s="261" t="s">
        <v>406</v>
      </c>
      <c r="AR3" s="262"/>
      <c r="AS3" s="262"/>
      <c r="AT3" s="262"/>
      <c r="AU3" s="263"/>
    </row>
    <row r="4" spans="1:47" x14ac:dyDescent="0.3">
      <c r="R4" s="267" t="s">
        <v>316</v>
      </c>
      <c r="S4" s="232"/>
      <c r="T4" s="230" t="s">
        <v>317</v>
      </c>
      <c r="U4" s="232"/>
      <c r="V4" s="230" t="s">
        <v>318</v>
      </c>
      <c r="W4" s="232"/>
      <c r="X4" s="230" t="s">
        <v>319</v>
      </c>
      <c r="Y4" s="232"/>
      <c r="Z4" s="230" t="s">
        <v>9</v>
      </c>
      <c r="AA4" s="232"/>
      <c r="AB4" s="230" t="s">
        <v>10</v>
      </c>
      <c r="AC4" s="232"/>
      <c r="AD4" s="230" t="s">
        <v>320</v>
      </c>
      <c r="AE4" s="232"/>
      <c r="AF4" s="230" t="s">
        <v>14</v>
      </c>
      <c r="AG4" s="232"/>
      <c r="AH4" s="230" t="s">
        <v>321</v>
      </c>
      <c r="AI4" s="232"/>
      <c r="AJ4" s="230" t="s">
        <v>322</v>
      </c>
      <c r="AK4" s="232"/>
      <c r="AL4" s="230" t="s">
        <v>323</v>
      </c>
      <c r="AM4" s="232"/>
      <c r="AN4" s="230" t="s">
        <v>324</v>
      </c>
      <c r="AO4" s="232"/>
      <c r="AP4" s="230" t="s">
        <v>325</v>
      </c>
      <c r="AQ4" s="232"/>
      <c r="AR4" s="230" t="s">
        <v>326</v>
      </c>
      <c r="AS4" s="232"/>
      <c r="AT4" s="230" t="s">
        <v>15</v>
      </c>
      <c r="AU4" s="268"/>
    </row>
    <row r="5" spans="1:47" x14ac:dyDescent="0.3">
      <c r="R5" s="189" t="s">
        <v>18</v>
      </c>
      <c r="S5" s="23" t="s">
        <v>114</v>
      </c>
      <c r="T5" s="23" t="s">
        <v>18</v>
      </c>
      <c r="U5" s="23" t="s">
        <v>114</v>
      </c>
      <c r="V5" s="23" t="s">
        <v>18</v>
      </c>
      <c r="W5" s="23" t="s">
        <v>114</v>
      </c>
      <c r="X5" s="23" t="s">
        <v>18</v>
      </c>
      <c r="Y5" s="23" t="s">
        <v>114</v>
      </c>
      <c r="Z5" s="23" t="s">
        <v>18</v>
      </c>
      <c r="AA5" s="23" t="s">
        <v>114</v>
      </c>
      <c r="AB5" s="23" t="s">
        <v>18</v>
      </c>
      <c r="AC5" s="23" t="s">
        <v>114</v>
      </c>
      <c r="AD5" s="23" t="s">
        <v>18</v>
      </c>
      <c r="AE5" s="23" t="s">
        <v>114</v>
      </c>
      <c r="AF5" s="23" t="s">
        <v>18</v>
      </c>
      <c r="AG5" s="23" t="s">
        <v>114</v>
      </c>
      <c r="AH5" s="23" t="s">
        <v>18</v>
      </c>
      <c r="AI5" s="23" t="s">
        <v>114</v>
      </c>
      <c r="AJ5" s="23" t="s">
        <v>18</v>
      </c>
      <c r="AK5" s="23" t="s">
        <v>114</v>
      </c>
      <c r="AL5" s="23" t="s">
        <v>18</v>
      </c>
      <c r="AM5" s="23" t="s">
        <v>114</v>
      </c>
      <c r="AN5" s="23" t="s">
        <v>18</v>
      </c>
      <c r="AO5" s="23" t="s">
        <v>114</v>
      </c>
      <c r="AP5" s="23" t="s">
        <v>18</v>
      </c>
      <c r="AQ5" s="23" t="s">
        <v>114</v>
      </c>
      <c r="AR5" s="23" t="s">
        <v>18</v>
      </c>
      <c r="AS5" s="23" t="s">
        <v>114</v>
      </c>
      <c r="AT5" s="23" t="s">
        <v>18</v>
      </c>
      <c r="AU5" s="184" t="s">
        <v>114</v>
      </c>
    </row>
    <row r="6" spans="1:47" ht="15" thickBot="1" x14ac:dyDescent="0.35">
      <c r="Q6" s="7"/>
      <c r="R6" s="190">
        <f>IFERROR('Visits Questionnaire'!C14/('Visits Questionnaire'!C14+'Visits Questionnaire'!D14),0)</f>
        <v>0</v>
      </c>
      <c r="S6" s="191">
        <f>IFERROR('Visits Questionnaire'!D14/('Visits Questionnaire'!C14+'Visits Questionnaire'!D14),0)</f>
        <v>0</v>
      </c>
      <c r="T6" s="191">
        <f>IFERROR('Visits Questionnaire'!E14/('Visits Questionnaire'!E14+'Visits Questionnaire'!F14),0)</f>
        <v>0</v>
      </c>
      <c r="U6" s="191">
        <f>IFERROR('Visits Questionnaire'!F14/('Visits Questionnaire'!E14+'Visits Questionnaire'!F14),0)</f>
        <v>0</v>
      </c>
      <c r="V6" s="191">
        <f>IFERROR('Visits Questionnaire'!G14/('Visits Questionnaire'!G14+'Visits Questionnaire'!H14),0)</f>
        <v>0</v>
      </c>
      <c r="W6" s="191">
        <f>IFERROR('Visits Questionnaire'!H14/('Visits Questionnaire'!G14+'Visits Questionnaire'!H14),0)</f>
        <v>0</v>
      </c>
      <c r="X6" s="191">
        <f>IFERROR('Visits Questionnaire'!I14/('Visits Questionnaire'!I14+'Visits Questionnaire'!J14),0)</f>
        <v>0</v>
      </c>
      <c r="Y6" s="191">
        <f>IFERROR('Visits Questionnaire'!J14/('Visits Questionnaire'!I14+'Visits Questionnaire'!J14),0)</f>
        <v>0</v>
      </c>
      <c r="Z6" s="191">
        <f>IFERROR('Visits Questionnaire'!K14/('Visits Questionnaire'!K14+'Visits Questionnaire'!L14),0)</f>
        <v>0</v>
      </c>
      <c r="AA6" s="191">
        <f>IFERROR('Visits Questionnaire'!L14/('Visits Questionnaire'!K14+'Visits Questionnaire'!L14),0)</f>
        <v>0</v>
      </c>
      <c r="AB6" s="191">
        <f>IFERROR('Visits Questionnaire'!M14/('Visits Questionnaire'!M14+'Visits Questionnaire'!N14),0)</f>
        <v>0</v>
      </c>
      <c r="AC6" s="191">
        <f>IFERROR('Visits Questionnaire'!N14/('Visits Questionnaire'!M14+'Visits Questionnaire'!N14),0)</f>
        <v>0</v>
      </c>
      <c r="AD6" s="191">
        <f>IFERROR('Visits Questionnaire'!O14/('Visits Questionnaire'!O14+'Visits Questionnaire'!P14),0)</f>
        <v>0</v>
      </c>
      <c r="AE6" s="191">
        <f>IFERROR('Visits Questionnaire'!P14/('Visits Questionnaire'!O14+'Visits Questionnaire'!P14),0)</f>
        <v>0</v>
      </c>
      <c r="AF6" s="191">
        <f>IFERROR('Visits Questionnaire'!Q14/('Visits Questionnaire'!Q14+'Visits Questionnaire'!R14),0)</f>
        <v>0</v>
      </c>
      <c r="AG6" s="191">
        <f>IFERROR('Visits Questionnaire'!R14/('Visits Questionnaire'!Q14+'Visits Questionnaire'!R14),0)</f>
        <v>0</v>
      </c>
      <c r="AH6" s="191">
        <f>IFERROR('Visits Questionnaire'!S14/('Visits Questionnaire'!S14+'Visits Questionnaire'!T14),0)</f>
        <v>0</v>
      </c>
      <c r="AI6" s="191">
        <f>IFERROR('Visits Questionnaire'!T14/('Visits Questionnaire'!S14+'Visits Questionnaire'!T14),0)</f>
        <v>0</v>
      </c>
      <c r="AJ6" s="191">
        <f>IFERROR('Visits Questionnaire'!U14/('Visits Questionnaire'!U14+'Visits Questionnaire'!V14),0)</f>
        <v>0</v>
      </c>
      <c r="AK6" s="191">
        <f>IFERROR('Visits Questionnaire'!V14/('Visits Questionnaire'!U14+'Visits Questionnaire'!V14),0)</f>
        <v>0</v>
      </c>
      <c r="AL6" s="191">
        <f>IFERROR('Visits Questionnaire'!W14/('Visits Questionnaire'!W14+'Visits Questionnaire'!X14),0)</f>
        <v>0</v>
      </c>
      <c r="AM6" s="191">
        <f>IFERROR('Visits Questionnaire'!X14/('Visits Questionnaire'!W14+'Visits Questionnaire'!X14),0)</f>
        <v>0</v>
      </c>
      <c r="AN6" s="191">
        <f>IFERROR('Visits Questionnaire'!Y14/('Visits Questionnaire'!Y14+'Visits Questionnaire'!Z14),0)</f>
        <v>0</v>
      </c>
      <c r="AO6" s="191">
        <f>IFERROR('Visits Questionnaire'!Z14/('Visits Questionnaire'!Y14+'Visits Questionnaire'!Z14),0)</f>
        <v>0</v>
      </c>
      <c r="AP6" s="191">
        <f>IFERROR('Visits Questionnaire'!AA14/('Visits Questionnaire'!AA14+'Visits Questionnaire'!AB14),0)</f>
        <v>0</v>
      </c>
      <c r="AQ6" s="191">
        <f>IFERROR('Visits Questionnaire'!AB14/('Visits Questionnaire'!AA14+'Visits Questionnaire'!AB14),0)</f>
        <v>0</v>
      </c>
      <c r="AR6" s="191">
        <f>IFERROR('Visits Questionnaire'!AC14/('Visits Questionnaire'!AC14+'Visits Questionnaire'!AD14),0)</f>
        <v>0</v>
      </c>
      <c r="AS6" s="191">
        <f>IFERROR('Visits Questionnaire'!AD14/('Visits Questionnaire'!AC14+'Visits Questionnaire'!AD14),0)</f>
        <v>0</v>
      </c>
      <c r="AT6" s="192" t="e">
        <f>'Visits Questionnaire'!AY10/('Visits Questionnaire'!AY10+'Visits Questionnaire'!AZ10)</f>
        <v>#DIV/0!</v>
      </c>
      <c r="AU6" s="193" t="e">
        <f>'Visits Questionnaire'!AZ10/('Visits Questionnaire'!AY10+'Visits Questionnaire'!AZ10)</f>
        <v>#DIV/0!</v>
      </c>
    </row>
    <row r="7" spans="1:47" x14ac:dyDescent="0.3">
      <c r="Q7" s="7"/>
      <c r="R7" s="145"/>
      <c r="S7" s="145"/>
      <c r="T7" s="145"/>
      <c r="U7" s="145"/>
      <c r="V7" s="145"/>
      <c r="W7" s="145"/>
      <c r="X7" s="145"/>
      <c r="Y7" s="145"/>
      <c r="Z7" s="145"/>
      <c r="AA7" s="145"/>
      <c r="AB7" s="145"/>
      <c r="AC7" s="145"/>
      <c r="AD7" s="145"/>
      <c r="AE7" s="145"/>
      <c r="AF7" s="145"/>
      <c r="AG7" s="145"/>
      <c r="AH7" s="145"/>
      <c r="AI7" s="145"/>
      <c r="AJ7" s="145"/>
      <c r="AK7" s="145"/>
      <c r="AL7" s="146"/>
      <c r="AM7" s="146"/>
      <c r="AN7" s="146"/>
      <c r="AO7" s="146"/>
      <c r="AP7" s="146"/>
      <c r="AQ7" s="146"/>
      <c r="AR7" s="146"/>
      <c r="AS7" s="146"/>
    </row>
    <row r="8" spans="1:47" x14ac:dyDescent="0.3">
      <c r="Q8" s="7"/>
      <c r="R8" s="7"/>
      <c r="S8" s="7"/>
      <c r="T8" s="7"/>
      <c r="U8" s="7"/>
      <c r="V8" s="7"/>
      <c r="W8" s="7"/>
      <c r="X8" s="7"/>
      <c r="Y8" s="7"/>
      <c r="Z8" s="7"/>
      <c r="AA8" s="7"/>
      <c r="AB8" s="7"/>
      <c r="AC8" s="7"/>
      <c r="AD8" s="7"/>
      <c r="AE8" s="7"/>
      <c r="AF8" s="7"/>
      <c r="AG8" s="7"/>
      <c r="AH8" s="7"/>
      <c r="AI8" s="7"/>
      <c r="AJ8" s="7"/>
      <c r="AK8" s="7"/>
      <c r="AL8" s="8"/>
      <c r="AM8" s="8"/>
      <c r="AN8" s="8"/>
      <c r="AO8" s="8"/>
      <c r="AP8" s="8"/>
      <c r="AQ8" s="8"/>
      <c r="AR8" s="8"/>
      <c r="AS8" s="8"/>
    </row>
    <row r="9" spans="1:47" x14ac:dyDescent="0.3">
      <c r="Q9" s="7"/>
      <c r="R9" s="7"/>
      <c r="S9" s="7"/>
      <c r="T9" s="7"/>
      <c r="U9" s="7"/>
      <c r="V9" s="7"/>
      <c r="W9" s="7"/>
      <c r="X9" s="7"/>
      <c r="Y9" s="7"/>
      <c r="Z9" s="7"/>
      <c r="AA9" s="7"/>
      <c r="AB9" s="7"/>
      <c r="AC9" s="7"/>
      <c r="AD9" s="7"/>
      <c r="AE9" s="7"/>
      <c r="AF9" s="7"/>
      <c r="AG9" s="7"/>
      <c r="AH9" s="7"/>
      <c r="AI9" s="7"/>
      <c r="AJ9" s="7"/>
      <c r="AK9" s="7"/>
      <c r="AL9" s="8"/>
      <c r="AM9" s="8"/>
      <c r="AN9" s="8"/>
      <c r="AO9" s="8"/>
      <c r="AP9" s="8"/>
      <c r="AQ9" s="8"/>
      <c r="AR9" s="8"/>
      <c r="AS9" s="8"/>
    </row>
    <row r="10" spans="1:47" x14ac:dyDescent="0.3">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row>
  </sheetData>
  <mergeCells count="21">
    <mergeCell ref="AN4:AO4"/>
    <mergeCell ref="AP4:AQ4"/>
    <mergeCell ref="AR4:AS4"/>
    <mergeCell ref="AT4:AU4"/>
    <mergeCell ref="AD4:AE4"/>
    <mergeCell ref="AF4:AG4"/>
    <mergeCell ref="AH4:AI4"/>
    <mergeCell ref="AJ4:AK4"/>
    <mergeCell ref="AL4:AM4"/>
    <mergeCell ref="AB4:AC4"/>
    <mergeCell ref="R4:S4"/>
    <mergeCell ref="T4:U4"/>
    <mergeCell ref="V4:W4"/>
    <mergeCell ref="X4:Y4"/>
    <mergeCell ref="Z4:AA4"/>
    <mergeCell ref="AQ3:AU3"/>
    <mergeCell ref="R3:V3"/>
    <mergeCell ref="W3:AA3"/>
    <mergeCell ref="AB3:AF3"/>
    <mergeCell ref="AG3:AK3"/>
    <mergeCell ref="AL3:AP3"/>
  </mergeCells>
  <pageMargins left="0.7" right="0.7" top="0.75" bottom="0.75" header="0.3" footer="0.3"/>
  <pageSetup orientation="portrait" horizontalDpi="4294967294"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N3"/>
  <sheetViews>
    <sheetView workbookViewId="0"/>
  </sheetViews>
  <sheetFormatPr defaultRowHeight="14.4" x14ac:dyDescent="0.3"/>
  <sheetData>
    <row r="1" spans="1:14" ht="18" x14ac:dyDescent="0.35">
      <c r="A1" s="102" t="s">
        <v>395</v>
      </c>
    </row>
    <row r="3" spans="1:14" x14ac:dyDescent="0.3">
      <c r="N3" s="17"/>
    </row>
  </sheetData>
  <pageMargins left="0.7" right="0.7" top="0.75" bottom="0.75" header="0.3" footer="0.3"/>
  <pageSetup orientation="portrait" horizontalDpi="4294967294"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4.4" x14ac:dyDescent="0.3"/>
  <sheetData>
    <row r="1" spans="1:1" ht="18" x14ac:dyDescent="0.35">
      <c r="A1" s="102" t="s">
        <v>396</v>
      </c>
    </row>
  </sheetData>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4.4" x14ac:dyDescent="0.3"/>
  <sheetData>
    <row r="1" spans="1:1" ht="18" x14ac:dyDescent="0.35">
      <c r="A1" s="102" t="s">
        <v>397</v>
      </c>
    </row>
  </sheetData>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4.4" x14ac:dyDescent="0.3"/>
  <sheetData>
    <row r="1" spans="1:1" ht="18" x14ac:dyDescent="0.35">
      <c r="A1" s="102" t="s">
        <v>407</v>
      </c>
    </row>
  </sheetData>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4.4" x14ac:dyDescent="0.3"/>
  <sheetData>
    <row r="1" spans="1:1" ht="18" x14ac:dyDescent="0.35">
      <c r="A1" s="102" t="s">
        <v>398</v>
      </c>
    </row>
  </sheetData>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11"/>
  <sheetViews>
    <sheetView tabSelected="1" workbookViewId="0"/>
  </sheetViews>
  <sheetFormatPr defaultRowHeight="14.4" x14ac:dyDescent="0.3"/>
  <cols>
    <col min="1" max="1" width="11.6640625" customWidth="1"/>
    <col min="2" max="2" width="9.77734375" bestFit="1" customWidth="1"/>
    <col min="3" max="3" width="10.109375" customWidth="1"/>
  </cols>
  <sheetData>
    <row r="1" spans="1:3" ht="18" x14ac:dyDescent="0.35">
      <c r="A1" s="102" t="s">
        <v>399</v>
      </c>
    </row>
    <row r="2" spans="1:3" ht="15" thickBot="1" x14ac:dyDescent="0.35"/>
    <row r="3" spans="1:3" x14ac:dyDescent="0.3">
      <c r="A3" s="261" t="s">
        <v>408</v>
      </c>
      <c r="B3" s="262"/>
      <c r="C3" s="263"/>
    </row>
    <row r="4" spans="1:3" x14ac:dyDescent="0.3">
      <c r="A4" s="269" t="s">
        <v>409</v>
      </c>
      <c r="B4" s="270"/>
      <c r="C4" s="271"/>
    </row>
    <row r="5" spans="1:3" x14ac:dyDescent="0.3">
      <c r="A5" s="181"/>
      <c r="B5" s="33" t="s">
        <v>109</v>
      </c>
      <c r="C5" s="182" t="s">
        <v>110</v>
      </c>
    </row>
    <row r="6" spans="1:3" x14ac:dyDescent="0.3">
      <c r="A6" s="181" t="s">
        <v>111</v>
      </c>
      <c r="B6" s="33">
        <f>SUM('Visits Questionnaire'!C31:C37)</f>
        <v>0</v>
      </c>
      <c r="C6" s="182">
        <f>SUM('Visits Questionnaire'!C20:C24)</f>
        <v>0</v>
      </c>
    </row>
    <row r="7" spans="1:3" x14ac:dyDescent="0.3">
      <c r="A7" s="181" t="s">
        <v>112</v>
      </c>
      <c r="B7" s="33">
        <f>SUM('Visits Questionnaire'!C38:C44)</f>
        <v>0</v>
      </c>
      <c r="C7" s="182">
        <f>SUM('Visits Questionnaire'!C25:C29)</f>
        <v>0</v>
      </c>
    </row>
    <row r="8" spans="1:3" x14ac:dyDescent="0.3">
      <c r="A8" s="167"/>
      <c r="B8" s="3" t="s">
        <v>109</v>
      </c>
      <c r="C8" s="177" t="s">
        <v>110</v>
      </c>
    </row>
    <row r="9" spans="1:3" x14ac:dyDescent="0.3">
      <c r="A9" s="167" t="s">
        <v>184</v>
      </c>
      <c r="B9" s="3">
        <f>SUM(B6:B7)</f>
        <v>0</v>
      </c>
      <c r="C9" s="177">
        <f>SUM(C6:C7)</f>
        <v>0</v>
      </c>
    </row>
    <row r="10" spans="1:3" x14ac:dyDescent="0.3">
      <c r="A10" s="167"/>
      <c r="B10" s="3" t="s">
        <v>111</v>
      </c>
      <c r="C10" s="177" t="s">
        <v>112</v>
      </c>
    </row>
    <row r="11" spans="1:3" ht="15" thickBot="1" x14ac:dyDescent="0.35">
      <c r="A11" s="178" t="s">
        <v>184</v>
      </c>
      <c r="B11" s="179">
        <f>SUM(B6:C6)</f>
        <v>0</v>
      </c>
      <c r="C11" s="180">
        <f>SUM(B7:C7)</f>
        <v>0</v>
      </c>
    </row>
  </sheetData>
  <mergeCells count="2">
    <mergeCell ref="A3:C3"/>
    <mergeCell ref="A4:C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Instructions</vt:lpstr>
      <vt:lpstr>Staffing Questionnaire</vt:lpstr>
      <vt:lpstr>Visits Questionnaire</vt:lpstr>
      <vt:lpstr>Additional Data Questionnaire</vt:lpstr>
      <vt:lpstr>Provider Comp</vt:lpstr>
      <vt:lpstr>ERN Comp</vt:lpstr>
      <vt:lpstr>Staff Capacity</vt:lpstr>
      <vt:lpstr>Staff Reassignment</vt:lpstr>
      <vt:lpstr>Revenues</vt:lpstr>
      <vt:lpstr>Actual Revenes</vt:lpstr>
      <vt:lpstr>Visit Cap vs Actual</vt:lpstr>
      <vt:lpstr>Cost per Serv</vt:lpstr>
      <vt:lpstr>Visits by Prg</vt:lpstr>
      <vt:lpstr>Total Visits by Qtr</vt:lpstr>
      <vt:lpstr>Payer Mix</vt:lpstr>
      <vt:lpstr>Admin Time</vt:lpstr>
      <vt:lpstr>Appt Outcomes</vt:lpstr>
      <vt:lpstr>No Show</vt:lpstr>
      <vt:lpstr>Next Appt</vt:lpstr>
      <vt:lpstr>Bell Curve</vt:lpstr>
      <vt:lpstr>Visit Mix</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DPH Staff</dc:creator>
  <cp:lastModifiedBy>DPH Staff</cp:lastModifiedBy>
  <cp:lastPrinted>2016-02-21T20:33:28Z</cp:lastPrinted>
  <dcterms:created xsi:type="dcterms:W3CDTF">2016-01-08T17:24:07Z</dcterms:created>
  <dcterms:modified xsi:type="dcterms:W3CDTF">2016-11-22T22:00:18Z</dcterms:modified>
</cp:coreProperties>
</file>